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https://skyworksinc-my.sharepoint.com/personal/chienshyong_lee_skyworksinc_com/Documents/Documents/houou-statistics/results/"/>
    </mc:Choice>
  </mc:AlternateContent>
  <xr:revisionPtr revIDLastSave="2288" documentId="13_ncr:1_{057CC0DE-9D22-4113-8E2E-447A21151E21}" xr6:coauthVersionLast="46" xr6:coauthVersionMax="47" xr10:uidLastSave="{800720FD-B0F8-4BFE-B9FF-03792941110A}"/>
  <bookViews>
    <workbookView xWindow="-120" yWindow="-120" windowWidth="29040" windowHeight="15840" firstSheet="2" activeTab="9" xr2:uid="{00000000-000D-0000-FFFF-FFFF00000000}"/>
  </bookViews>
  <sheets>
    <sheet name="Wait Distribution" sheetId="1" r:id="rId1"/>
    <sheet name="Sotogawa" sheetId="9" r:id="rId2"/>
    <sheet name="Dora Danger" sheetId="4" r:id="rId3"/>
    <sheet name="Riichi Winrate" sheetId="3" r:id="rId4"/>
    <sheet name="Oikake Calculator" sheetId="8" r:id="rId5"/>
    <sheet name="Shanten &amp; Width" sheetId="5" r:id="rId6"/>
    <sheet name="Open &amp; Closed Winrate" sheetId="6" r:id="rId7"/>
    <sheet name="Skipping Yakuhai" sheetId="10" r:id="rId8"/>
    <sheet name="Atozuke" sheetId="11" r:id="rId9"/>
    <sheet name="Hand Outcome" sheetId="13" r:id="rId10"/>
    <sheet name="Mentanpin" sheetId="2" state="hidden" r:id="rId11"/>
    <sheet name="Placement Prediction" sheetId="7" state="hidden" r:id="rId1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S13" i="4" l="1"/>
  <c r="T13" i="4"/>
  <c r="U13" i="4"/>
  <c r="V13" i="4"/>
  <c r="W13" i="4"/>
  <c r="X13" i="4"/>
  <c r="Y13" i="4"/>
  <c r="Z13" i="4"/>
  <c r="AA13" i="4"/>
  <c r="R13" i="4"/>
  <c r="S10" i="4"/>
  <c r="T10" i="4"/>
  <c r="U10" i="4"/>
  <c r="V10" i="4"/>
  <c r="W10" i="4"/>
  <c r="X10" i="4"/>
  <c r="Y10" i="4"/>
  <c r="Z10" i="4"/>
  <c r="AA10" i="4"/>
  <c r="R10" i="4"/>
  <c r="E9" i="1" l="1"/>
  <c r="D9" i="1"/>
  <c r="D38" i="11"/>
  <c r="E38" i="11"/>
  <c r="F38" i="11"/>
  <c r="G38" i="11"/>
  <c r="H38" i="11"/>
  <c r="I38" i="11"/>
  <c r="J38" i="11"/>
  <c r="K38" i="11"/>
  <c r="L38" i="11"/>
  <c r="M38" i="11"/>
  <c r="N38" i="11"/>
  <c r="O38" i="11"/>
  <c r="P38" i="11"/>
  <c r="Q38" i="11"/>
  <c r="S38" i="11"/>
  <c r="U38" i="11"/>
  <c r="V38" i="11"/>
  <c r="W38" i="11"/>
  <c r="Y38" i="11"/>
  <c r="D39" i="11"/>
  <c r="E39" i="11"/>
  <c r="F39" i="11"/>
  <c r="G39" i="11"/>
  <c r="H39" i="11"/>
  <c r="I39" i="11"/>
  <c r="J39" i="11"/>
  <c r="K39" i="11"/>
  <c r="L39" i="11"/>
  <c r="M39" i="11"/>
  <c r="N39" i="11"/>
  <c r="O39" i="11"/>
  <c r="P39" i="11"/>
  <c r="Q39" i="11"/>
  <c r="S39" i="11"/>
  <c r="T39" i="11"/>
  <c r="U39" i="11"/>
  <c r="V39" i="11"/>
  <c r="W39" i="11"/>
  <c r="X39" i="11"/>
  <c r="Y39" i="11"/>
  <c r="Z39" i="11"/>
  <c r="D40" i="11"/>
  <c r="E40" i="11"/>
  <c r="F40" i="11"/>
  <c r="G40" i="11"/>
  <c r="H40" i="11"/>
  <c r="I40" i="11"/>
  <c r="J40" i="11"/>
  <c r="K40" i="11"/>
  <c r="L40" i="11"/>
  <c r="M40" i="11"/>
  <c r="N40" i="11"/>
  <c r="O40" i="11"/>
  <c r="P40" i="11"/>
  <c r="Q40" i="11"/>
  <c r="R40" i="11"/>
  <c r="S40" i="11"/>
  <c r="T40" i="11"/>
  <c r="U40" i="11"/>
  <c r="V40" i="11"/>
  <c r="W40" i="11"/>
  <c r="X40" i="11"/>
  <c r="Y40" i="11"/>
  <c r="Z40" i="11"/>
  <c r="D41" i="11"/>
  <c r="E41" i="11"/>
  <c r="F41" i="11"/>
  <c r="G41" i="11"/>
  <c r="H41" i="11"/>
  <c r="I41" i="11"/>
  <c r="J41" i="11"/>
  <c r="K41" i="11"/>
  <c r="L41" i="11"/>
  <c r="M41" i="11"/>
  <c r="N41" i="11"/>
  <c r="O41" i="11"/>
  <c r="P41" i="11"/>
  <c r="Q41" i="11"/>
  <c r="R41" i="11"/>
  <c r="S41" i="11"/>
  <c r="T41" i="11"/>
  <c r="U41" i="11"/>
  <c r="V41" i="11"/>
  <c r="W41" i="11"/>
  <c r="X41" i="11"/>
  <c r="Y41" i="11"/>
  <c r="Z41" i="11"/>
  <c r="D42" i="11"/>
  <c r="E42" i="11"/>
  <c r="F42" i="11"/>
  <c r="G42" i="11"/>
  <c r="H42" i="11"/>
  <c r="I42" i="11"/>
  <c r="J42" i="11"/>
  <c r="K42" i="11"/>
  <c r="L42" i="11"/>
  <c r="M42" i="11"/>
  <c r="N42" i="11"/>
  <c r="O42" i="11"/>
  <c r="P42" i="11"/>
  <c r="Q42" i="11"/>
  <c r="R42" i="11"/>
  <c r="S42" i="11"/>
  <c r="T42" i="11"/>
  <c r="U42" i="11"/>
  <c r="V42" i="11"/>
  <c r="W42" i="11"/>
  <c r="X42" i="11"/>
  <c r="Y42" i="11"/>
  <c r="Z42" i="11"/>
  <c r="D43" i="11"/>
  <c r="E43" i="11"/>
  <c r="F43" i="11"/>
  <c r="G43" i="11"/>
  <c r="H43" i="11"/>
  <c r="I43" i="11"/>
  <c r="J43" i="11"/>
  <c r="K43" i="11"/>
  <c r="L43" i="11"/>
  <c r="M43" i="11"/>
  <c r="N43" i="11"/>
  <c r="O43" i="11"/>
  <c r="P43" i="11"/>
  <c r="Q43" i="11"/>
  <c r="R43" i="11"/>
  <c r="S43" i="11"/>
  <c r="T43" i="11"/>
  <c r="U43" i="11"/>
  <c r="V43" i="11"/>
  <c r="W43" i="11"/>
  <c r="X43" i="11"/>
  <c r="Y43" i="11"/>
  <c r="Z43" i="11"/>
  <c r="D44" i="11"/>
  <c r="E44" i="11"/>
  <c r="F44" i="11"/>
  <c r="G44" i="11"/>
  <c r="H44" i="11"/>
  <c r="I44" i="11"/>
  <c r="J44" i="11"/>
  <c r="K44" i="11"/>
  <c r="L44" i="11"/>
  <c r="M44" i="11"/>
  <c r="N44" i="11"/>
  <c r="O44" i="11"/>
  <c r="P44" i="11"/>
  <c r="Q44" i="11"/>
  <c r="R44" i="11"/>
  <c r="S44" i="11"/>
  <c r="T44" i="11"/>
  <c r="U44" i="11"/>
  <c r="V44" i="11"/>
  <c r="W44" i="11"/>
  <c r="X44" i="11"/>
  <c r="Y44" i="11"/>
  <c r="Z44" i="11"/>
  <c r="D45" i="11"/>
  <c r="E45" i="11"/>
  <c r="F45" i="11"/>
  <c r="G45" i="11"/>
  <c r="H45" i="11"/>
  <c r="I45" i="11"/>
  <c r="J45" i="11"/>
  <c r="K45" i="11"/>
  <c r="L45" i="11"/>
  <c r="M45" i="11"/>
  <c r="N45" i="11"/>
  <c r="O45" i="11"/>
  <c r="P45" i="11"/>
  <c r="Q45" i="11"/>
  <c r="R45" i="11"/>
  <c r="S45" i="11"/>
  <c r="T45" i="11"/>
  <c r="U45" i="11"/>
  <c r="V45" i="11"/>
  <c r="W45" i="11"/>
  <c r="X45" i="11"/>
  <c r="Y45" i="11"/>
  <c r="Z45" i="11"/>
  <c r="D46" i="11"/>
  <c r="E46" i="11"/>
  <c r="F46" i="11"/>
  <c r="G46" i="11"/>
  <c r="H46" i="11"/>
  <c r="I46" i="11"/>
  <c r="J46" i="11"/>
  <c r="K46" i="11"/>
  <c r="L46" i="11"/>
  <c r="M46" i="11"/>
  <c r="N46" i="11"/>
  <c r="O46" i="11"/>
  <c r="P46" i="11"/>
  <c r="Q46" i="11"/>
  <c r="R46" i="11"/>
  <c r="S46" i="11"/>
  <c r="T46" i="11"/>
  <c r="U46" i="11"/>
  <c r="V46" i="11"/>
  <c r="W46" i="11"/>
  <c r="X46" i="11"/>
  <c r="Y46" i="11"/>
  <c r="Z46" i="11"/>
  <c r="D47" i="11"/>
  <c r="E47" i="11"/>
  <c r="F47" i="11"/>
  <c r="G47" i="11"/>
  <c r="H47" i="11"/>
  <c r="I47" i="11"/>
  <c r="J47" i="11"/>
  <c r="K47" i="11"/>
  <c r="L47" i="11"/>
  <c r="M47" i="11"/>
  <c r="N47" i="11"/>
  <c r="O47" i="11"/>
  <c r="P47" i="11"/>
  <c r="Q47" i="11"/>
  <c r="R47" i="11"/>
  <c r="S47" i="11"/>
  <c r="T47" i="11"/>
  <c r="U47" i="11"/>
  <c r="V47" i="11"/>
  <c r="W47" i="11"/>
  <c r="X47" i="11"/>
  <c r="Y47" i="11"/>
  <c r="Z47" i="11"/>
  <c r="D48" i="11"/>
  <c r="E48" i="11"/>
  <c r="F48" i="11"/>
  <c r="G48" i="11"/>
  <c r="H48" i="11"/>
  <c r="I48" i="11"/>
  <c r="J48" i="11"/>
  <c r="K48" i="11"/>
  <c r="L48" i="11"/>
  <c r="M48" i="11"/>
  <c r="N48" i="11"/>
  <c r="O48" i="11"/>
  <c r="P48" i="11"/>
  <c r="Q48" i="11"/>
  <c r="R48" i="11"/>
  <c r="S48" i="11"/>
  <c r="T48" i="11"/>
  <c r="U48" i="11"/>
  <c r="V48" i="11"/>
  <c r="W48" i="11"/>
  <c r="X48" i="11"/>
  <c r="Y48" i="11"/>
  <c r="Z48" i="11"/>
  <c r="D49" i="11"/>
  <c r="E49" i="11"/>
  <c r="F49" i="11"/>
  <c r="G49" i="11"/>
  <c r="H49" i="11"/>
  <c r="I49" i="11"/>
  <c r="J49" i="11"/>
  <c r="K49" i="11"/>
  <c r="L49" i="11"/>
  <c r="M49" i="11"/>
  <c r="N49" i="11"/>
  <c r="O49" i="11"/>
  <c r="P49" i="11"/>
  <c r="Q49" i="11"/>
  <c r="R49" i="11"/>
  <c r="S49" i="11"/>
  <c r="T49" i="11"/>
  <c r="U49" i="11"/>
  <c r="V49" i="11"/>
  <c r="W49" i="11"/>
  <c r="X49" i="11"/>
  <c r="Y49" i="11"/>
  <c r="Z49" i="11"/>
  <c r="D50" i="11"/>
  <c r="E50" i="11"/>
  <c r="F50" i="11"/>
  <c r="G50" i="11"/>
  <c r="H50" i="11"/>
  <c r="I50" i="11"/>
  <c r="J50" i="11"/>
  <c r="K50" i="11"/>
  <c r="L50" i="11"/>
  <c r="M50" i="11"/>
  <c r="N50" i="11"/>
  <c r="O50" i="11"/>
  <c r="P50" i="11"/>
  <c r="Q50" i="11"/>
  <c r="R50" i="11"/>
  <c r="S50" i="11"/>
  <c r="T50" i="11"/>
  <c r="U50" i="11"/>
  <c r="V50" i="11"/>
  <c r="W50" i="11"/>
  <c r="X50" i="11"/>
  <c r="Y50" i="11"/>
  <c r="Z50" i="11"/>
  <c r="D51" i="11"/>
  <c r="E51" i="11"/>
  <c r="F51" i="11"/>
  <c r="G51" i="11"/>
  <c r="H51" i="11"/>
  <c r="I51" i="11"/>
  <c r="J51" i="11"/>
  <c r="K51" i="11"/>
  <c r="L51" i="11"/>
  <c r="M51" i="11"/>
  <c r="N51" i="11"/>
  <c r="O51" i="11"/>
  <c r="P51" i="11"/>
  <c r="Q51" i="11"/>
  <c r="R51" i="11"/>
  <c r="S51" i="11"/>
  <c r="T51" i="11"/>
  <c r="U51" i="11"/>
  <c r="V51" i="11"/>
  <c r="W51" i="11"/>
  <c r="X51" i="11"/>
  <c r="Y51" i="11"/>
  <c r="Z51" i="11"/>
  <c r="D52" i="11"/>
  <c r="E52" i="11"/>
  <c r="F52" i="11"/>
  <c r="G52" i="11"/>
  <c r="H52" i="11"/>
  <c r="I52" i="11"/>
  <c r="J52" i="11"/>
  <c r="K52" i="11"/>
  <c r="L52" i="11"/>
  <c r="M52" i="11"/>
  <c r="N52" i="11"/>
  <c r="O52" i="11"/>
  <c r="P52" i="11"/>
  <c r="Q52" i="11"/>
  <c r="R52" i="11"/>
  <c r="S52" i="11"/>
  <c r="T52" i="11"/>
  <c r="U52" i="11"/>
  <c r="V52" i="11"/>
  <c r="W52" i="11"/>
  <c r="X52" i="11"/>
  <c r="Y52" i="11"/>
  <c r="Z52" i="11"/>
  <c r="D53" i="11"/>
  <c r="E53" i="11"/>
  <c r="F53" i="11"/>
  <c r="G53" i="11"/>
  <c r="H53" i="11"/>
  <c r="I53" i="11"/>
  <c r="J53" i="11"/>
  <c r="K53" i="11"/>
  <c r="L53" i="11"/>
  <c r="M53" i="11"/>
  <c r="N53" i="11"/>
  <c r="O53" i="11"/>
  <c r="P53" i="11"/>
  <c r="Q53" i="11"/>
  <c r="R53" i="11"/>
  <c r="S53" i="11"/>
  <c r="T53" i="11"/>
  <c r="U53" i="11"/>
  <c r="V53" i="11"/>
  <c r="W53" i="11"/>
  <c r="X53" i="11"/>
  <c r="Y53" i="11"/>
  <c r="Z53" i="11"/>
  <c r="D54" i="11"/>
  <c r="E54" i="11"/>
  <c r="F54" i="11"/>
  <c r="G54" i="11"/>
  <c r="H54" i="11"/>
  <c r="I54" i="11"/>
  <c r="J54" i="11"/>
  <c r="K54" i="11"/>
  <c r="L54" i="11"/>
  <c r="M54" i="11"/>
  <c r="N54" i="11"/>
  <c r="O54" i="11"/>
  <c r="P54" i="11"/>
  <c r="Q54" i="11"/>
  <c r="R54" i="11"/>
  <c r="S54" i="11"/>
  <c r="T54" i="11"/>
  <c r="U54" i="11"/>
  <c r="V54" i="11"/>
  <c r="W54" i="11"/>
  <c r="X54" i="11"/>
  <c r="Y54" i="11"/>
  <c r="Z54" i="11"/>
  <c r="C39" i="11"/>
  <c r="C40" i="11"/>
  <c r="C41" i="11"/>
  <c r="C42" i="11"/>
  <c r="C43" i="11"/>
  <c r="C44" i="11"/>
  <c r="C45" i="11"/>
  <c r="C46" i="11"/>
  <c r="C47" i="11"/>
  <c r="C48" i="11"/>
  <c r="C49" i="11"/>
  <c r="C50" i="11"/>
  <c r="C51" i="11"/>
  <c r="C52" i="11"/>
  <c r="C53" i="11"/>
  <c r="C54" i="11"/>
  <c r="C38" i="11"/>
  <c r="AK57" i="10"/>
  <c r="AL57" i="10"/>
  <c r="AM57" i="10"/>
  <c r="AN57" i="10"/>
  <c r="AO57" i="10"/>
  <c r="AP57" i="10"/>
  <c r="AQ57" i="10"/>
  <c r="AR57" i="10"/>
  <c r="AS57" i="10"/>
  <c r="AT57" i="10"/>
  <c r="AU57" i="10"/>
  <c r="AV57" i="10"/>
  <c r="AW57" i="10"/>
  <c r="AX57" i="10"/>
  <c r="AY57" i="10"/>
  <c r="AZ57" i="10"/>
  <c r="BA57" i="10"/>
  <c r="BB57" i="10"/>
  <c r="BC57" i="10"/>
  <c r="BD57" i="10"/>
  <c r="BE57" i="10"/>
  <c r="AK58" i="10"/>
  <c r="AL58" i="10"/>
  <c r="AM58" i="10"/>
  <c r="AN58" i="10"/>
  <c r="AO58" i="10"/>
  <c r="AP58" i="10"/>
  <c r="AQ58" i="10"/>
  <c r="AR58" i="10"/>
  <c r="AS58" i="10"/>
  <c r="AT58" i="10"/>
  <c r="AU58" i="10"/>
  <c r="AV58" i="10"/>
  <c r="AW58" i="10"/>
  <c r="AX58" i="10"/>
  <c r="AY58" i="10"/>
  <c r="AZ58" i="10"/>
  <c r="BA58" i="10"/>
  <c r="BB58" i="10"/>
  <c r="BC58" i="10"/>
  <c r="BD58" i="10"/>
  <c r="BE58" i="10"/>
  <c r="AK59" i="10"/>
  <c r="AL59" i="10"/>
  <c r="AM59" i="10"/>
  <c r="AN59" i="10"/>
  <c r="AO59" i="10"/>
  <c r="AP59" i="10"/>
  <c r="AQ59" i="10"/>
  <c r="AR59" i="10"/>
  <c r="AS59" i="10"/>
  <c r="AT59" i="10"/>
  <c r="AU59" i="10"/>
  <c r="AV59" i="10"/>
  <c r="AW59" i="10"/>
  <c r="AX59" i="10"/>
  <c r="AY59" i="10"/>
  <c r="AZ59" i="10"/>
  <c r="BA59" i="10"/>
  <c r="BB59" i="10"/>
  <c r="BC59" i="10"/>
  <c r="BD59" i="10"/>
  <c r="BE59" i="10"/>
  <c r="AK60" i="10"/>
  <c r="AL60" i="10"/>
  <c r="AM60" i="10"/>
  <c r="AN60" i="10"/>
  <c r="AO60" i="10"/>
  <c r="AP60" i="10"/>
  <c r="AQ60" i="10"/>
  <c r="AR60" i="10"/>
  <c r="AS60" i="10"/>
  <c r="AT60" i="10"/>
  <c r="AU60" i="10"/>
  <c r="AV60" i="10"/>
  <c r="AW60" i="10"/>
  <c r="AX60" i="10"/>
  <c r="AY60" i="10"/>
  <c r="AZ60" i="10"/>
  <c r="BA60" i="10"/>
  <c r="BB60" i="10"/>
  <c r="BC60" i="10"/>
  <c r="BD60" i="10"/>
  <c r="BE60" i="10"/>
  <c r="AK61" i="10"/>
  <c r="AL61" i="10"/>
  <c r="AM61" i="10"/>
  <c r="AN61" i="10"/>
  <c r="AO61" i="10"/>
  <c r="AP61" i="10"/>
  <c r="AQ61" i="10"/>
  <c r="AR61" i="10"/>
  <c r="AS61" i="10"/>
  <c r="AT61" i="10"/>
  <c r="AU61" i="10"/>
  <c r="AV61" i="10"/>
  <c r="AW61" i="10"/>
  <c r="AX61" i="10"/>
  <c r="AY61" i="10"/>
  <c r="AZ61" i="10"/>
  <c r="BA61" i="10"/>
  <c r="BB61" i="10"/>
  <c r="BC61" i="10"/>
  <c r="BD61" i="10"/>
  <c r="BE61" i="10"/>
  <c r="AK62" i="10"/>
  <c r="AL62" i="10"/>
  <c r="AM62" i="10"/>
  <c r="AN62" i="10"/>
  <c r="AO62" i="10"/>
  <c r="AP62" i="10"/>
  <c r="AQ62" i="10"/>
  <c r="AR62" i="10"/>
  <c r="AS62" i="10"/>
  <c r="AT62" i="10"/>
  <c r="AU62" i="10"/>
  <c r="AV62" i="10"/>
  <c r="AW62" i="10"/>
  <c r="AX62" i="10"/>
  <c r="AY62" i="10"/>
  <c r="AZ62" i="10"/>
  <c r="BA62" i="10"/>
  <c r="BB62" i="10"/>
  <c r="BC62" i="10"/>
  <c r="BD62" i="10"/>
  <c r="BE62" i="10"/>
  <c r="AK63" i="10"/>
  <c r="AL63" i="10"/>
  <c r="AM63" i="10"/>
  <c r="AN63" i="10"/>
  <c r="AO63" i="10"/>
  <c r="AP63" i="10"/>
  <c r="AQ63" i="10"/>
  <c r="AR63" i="10"/>
  <c r="AS63" i="10"/>
  <c r="AT63" i="10"/>
  <c r="AU63" i="10"/>
  <c r="AV63" i="10"/>
  <c r="AW63" i="10"/>
  <c r="AX63" i="10"/>
  <c r="AY63" i="10"/>
  <c r="AZ63" i="10"/>
  <c r="BA63" i="10"/>
  <c r="BB63" i="10"/>
  <c r="BC63" i="10"/>
  <c r="BD63" i="10"/>
  <c r="BE63" i="10"/>
  <c r="AK64" i="10"/>
  <c r="AL64" i="10"/>
  <c r="AM64" i="10"/>
  <c r="AN64" i="10"/>
  <c r="AO64" i="10"/>
  <c r="AP64" i="10"/>
  <c r="AQ64" i="10"/>
  <c r="AR64" i="10"/>
  <c r="AT64" i="10"/>
  <c r="AU64" i="10"/>
  <c r="AV64" i="10"/>
  <c r="AW64" i="10"/>
  <c r="AX64" i="10"/>
  <c r="AY64" i="10"/>
  <c r="AZ64" i="10"/>
  <c r="BA64" i="10"/>
  <c r="BB64" i="10"/>
  <c r="BC64" i="10"/>
  <c r="BD64" i="10"/>
  <c r="BE64" i="10"/>
  <c r="AK65" i="10"/>
  <c r="AL65" i="10"/>
  <c r="AM65" i="10"/>
  <c r="AN65" i="10"/>
  <c r="AO65" i="10"/>
  <c r="AP65" i="10"/>
  <c r="AQ65" i="10"/>
  <c r="AR65" i="10"/>
  <c r="AS65" i="10"/>
  <c r="AT65" i="10"/>
  <c r="AU65" i="10"/>
  <c r="AV65" i="10"/>
  <c r="AW65" i="10"/>
  <c r="AX65" i="10"/>
  <c r="AY65" i="10"/>
  <c r="AZ65" i="10"/>
  <c r="BA65" i="10"/>
  <c r="BB65" i="10"/>
  <c r="BC65" i="10"/>
  <c r="BD65" i="10"/>
  <c r="BE65" i="10"/>
  <c r="AK66" i="10"/>
  <c r="AL66" i="10"/>
  <c r="AM66" i="10"/>
  <c r="AN66" i="10"/>
  <c r="AO66" i="10"/>
  <c r="AP66" i="10"/>
  <c r="AQ66" i="10"/>
  <c r="AR66" i="10"/>
  <c r="AT66" i="10"/>
  <c r="AU66" i="10"/>
  <c r="AV66" i="10"/>
  <c r="AW66" i="10"/>
  <c r="AX66" i="10"/>
  <c r="AY66" i="10"/>
  <c r="AZ66" i="10"/>
  <c r="BA66" i="10"/>
  <c r="BB66" i="10"/>
  <c r="BC66" i="10"/>
  <c r="BD66" i="10"/>
  <c r="BE66" i="10"/>
  <c r="AK67" i="10"/>
  <c r="AL67" i="10"/>
  <c r="AM67" i="10"/>
  <c r="AN67" i="10"/>
  <c r="AP67" i="10"/>
  <c r="AQ67" i="10"/>
  <c r="AR67" i="10"/>
  <c r="AS67" i="10"/>
  <c r="AT67" i="10"/>
  <c r="AU67" i="10"/>
  <c r="AV67" i="10"/>
  <c r="AW67" i="10"/>
  <c r="AX67" i="10"/>
  <c r="AY67" i="10"/>
  <c r="AZ67" i="10"/>
  <c r="BA67" i="10"/>
  <c r="BB67" i="10"/>
  <c r="BC67" i="10"/>
  <c r="BD67" i="10"/>
  <c r="BE67" i="10"/>
  <c r="AK68" i="10"/>
  <c r="AL68" i="10"/>
  <c r="AM68" i="10"/>
  <c r="AN68" i="10"/>
  <c r="AO68" i="10"/>
  <c r="AP68" i="10"/>
  <c r="AQ68" i="10"/>
  <c r="AR68" i="10"/>
  <c r="AT68" i="10"/>
  <c r="AU68" i="10"/>
  <c r="AV68" i="10"/>
  <c r="AW68" i="10"/>
  <c r="AX68" i="10"/>
  <c r="AY68" i="10"/>
  <c r="AZ68" i="10"/>
  <c r="BA68" i="10"/>
  <c r="BB68" i="10"/>
  <c r="BC68" i="10"/>
  <c r="BD68" i="10"/>
  <c r="BE68" i="10"/>
  <c r="AK69" i="10"/>
  <c r="AL69" i="10"/>
  <c r="AM69" i="10"/>
  <c r="AP69" i="10"/>
  <c r="AQ69" i="10"/>
  <c r="AR69" i="10"/>
  <c r="AT69" i="10"/>
  <c r="AU69" i="10"/>
  <c r="AV69" i="10"/>
  <c r="AW69" i="10"/>
  <c r="AX69" i="10"/>
  <c r="AY69" i="10"/>
  <c r="AZ69" i="10"/>
  <c r="BA69" i="10"/>
  <c r="BB69" i="10"/>
  <c r="BC69" i="10"/>
  <c r="BD69" i="10"/>
  <c r="BE69" i="10"/>
  <c r="AJ58" i="10"/>
  <c r="AJ59" i="10"/>
  <c r="AJ60" i="10"/>
  <c r="AJ61" i="10"/>
  <c r="AJ62" i="10"/>
  <c r="AJ63" i="10"/>
  <c r="AJ64" i="10"/>
  <c r="AJ65" i="10"/>
  <c r="AJ66" i="10"/>
  <c r="AJ67" i="10"/>
  <c r="AJ68" i="10"/>
  <c r="AJ69" i="10"/>
  <c r="AT53" i="10"/>
  <c r="AU53" i="10"/>
  <c r="AV53" i="10"/>
  <c r="AW53" i="10"/>
  <c r="AX53" i="10"/>
  <c r="AY53" i="10"/>
  <c r="AZ53" i="10"/>
  <c r="BA53" i="10"/>
  <c r="BB53" i="10"/>
  <c r="BC53" i="10"/>
  <c r="BD53" i="10"/>
  <c r="BE53" i="10"/>
  <c r="AT54" i="10"/>
  <c r="AU54" i="10"/>
  <c r="AV54" i="10"/>
  <c r="AW54" i="10"/>
  <c r="AX54" i="10"/>
  <c r="AY54" i="10"/>
  <c r="AZ54" i="10"/>
  <c r="BA54" i="10"/>
  <c r="BB54" i="10"/>
  <c r="BC54" i="10"/>
  <c r="BD54" i="10"/>
  <c r="BE54" i="10"/>
  <c r="AT55" i="10"/>
  <c r="AU55" i="10"/>
  <c r="AV55" i="10"/>
  <c r="AW55" i="10"/>
  <c r="AX55" i="10"/>
  <c r="AY55" i="10"/>
  <c r="AZ55" i="10"/>
  <c r="BA55" i="10"/>
  <c r="BB55" i="10"/>
  <c r="BC55" i="10"/>
  <c r="BD55" i="10"/>
  <c r="BE55" i="10"/>
  <c r="AT56" i="10"/>
  <c r="AU56" i="10"/>
  <c r="AV56" i="10"/>
  <c r="AW56" i="10"/>
  <c r="AX56" i="10"/>
  <c r="AY56" i="10"/>
  <c r="AZ56" i="10"/>
  <c r="BA56" i="10"/>
  <c r="BB56" i="10"/>
  <c r="BC56" i="10"/>
  <c r="BD56" i="10"/>
  <c r="BE56" i="10"/>
  <c r="W53" i="10"/>
  <c r="X53" i="10"/>
  <c r="Y53" i="10"/>
  <c r="Z53" i="10"/>
  <c r="AA53" i="10"/>
  <c r="AB53" i="10"/>
  <c r="AC53" i="10"/>
  <c r="AD53" i="10"/>
  <c r="AE53" i="10"/>
  <c r="AF53" i="10"/>
  <c r="AG53" i="10"/>
  <c r="W54" i="10"/>
  <c r="X54" i="10"/>
  <c r="Y54" i="10"/>
  <c r="Z54" i="10"/>
  <c r="AA54" i="10"/>
  <c r="AB54" i="10"/>
  <c r="AC54" i="10"/>
  <c r="AD54" i="10"/>
  <c r="AE54" i="10"/>
  <c r="AF54" i="10"/>
  <c r="AG54" i="10"/>
  <c r="W55" i="10"/>
  <c r="X55" i="10"/>
  <c r="Y55" i="10"/>
  <c r="Z55" i="10"/>
  <c r="AA55" i="10"/>
  <c r="AB55" i="10"/>
  <c r="AC55" i="10"/>
  <c r="AD55" i="10"/>
  <c r="AE55" i="10"/>
  <c r="AF55" i="10"/>
  <c r="AG55" i="10"/>
  <c r="W56" i="10"/>
  <c r="X56" i="10"/>
  <c r="Y56" i="10"/>
  <c r="Z56" i="10"/>
  <c r="AA56" i="10"/>
  <c r="AB56" i="10"/>
  <c r="AC56" i="10"/>
  <c r="AD56" i="10"/>
  <c r="AE56" i="10"/>
  <c r="AF56" i="10"/>
  <c r="AG56" i="10"/>
  <c r="W57" i="10"/>
  <c r="X57" i="10"/>
  <c r="Y57" i="10"/>
  <c r="Z57" i="10"/>
  <c r="AA57" i="10"/>
  <c r="AB57" i="10"/>
  <c r="AC57" i="10"/>
  <c r="AD57" i="10"/>
  <c r="AE57" i="10"/>
  <c r="AF57" i="10"/>
  <c r="AG57" i="10"/>
  <c r="W58" i="10"/>
  <c r="X58" i="10"/>
  <c r="Y58" i="10"/>
  <c r="Z58" i="10"/>
  <c r="AA58" i="10"/>
  <c r="AB58" i="10"/>
  <c r="AC58" i="10"/>
  <c r="AD58" i="10"/>
  <c r="AE58" i="10"/>
  <c r="AF58" i="10"/>
  <c r="AG58" i="10"/>
  <c r="W59" i="10"/>
  <c r="X59" i="10"/>
  <c r="Y59" i="10"/>
  <c r="Z59" i="10"/>
  <c r="AA59" i="10"/>
  <c r="AB59" i="10"/>
  <c r="AC59" i="10"/>
  <c r="AD59" i="10"/>
  <c r="AE59" i="10"/>
  <c r="AF59" i="10"/>
  <c r="AG59" i="10"/>
  <c r="W60" i="10"/>
  <c r="X60" i="10"/>
  <c r="Y60" i="10"/>
  <c r="Z60" i="10"/>
  <c r="AA60" i="10"/>
  <c r="AB60" i="10"/>
  <c r="AC60" i="10"/>
  <c r="AD60" i="10"/>
  <c r="AE60" i="10"/>
  <c r="AF60" i="10"/>
  <c r="AG60" i="10"/>
  <c r="W61" i="10"/>
  <c r="X61" i="10"/>
  <c r="Y61" i="10"/>
  <c r="Z61" i="10"/>
  <c r="AA61" i="10"/>
  <c r="AB61" i="10"/>
  <c r="AC61" i="10"/>
  <c r="AD61" i="10"/>
  <c r="AE61" i="10"/>
  <c r="AF61" i="10"/>
  <c r="AG61" i="10"/>
  <c r="W62" i="10"/>
  <c r="X62" i="10"/>
  <c r="Y62" i="10"/>
  <c r="Z62" i="10"/>
  <c r="AA62" i="10"/>
  <c r="AB62" i="10"/>
  <c r="AC62" i="10"/>
  <c r="AD62" i="10"/>
  <c r="AE62" i="10"/>
  <c r="AF62" i="10"/>
  <c r="AG62" i="10"/>
  <c r="W63" i="10"/>
  <c r="X63" i="10"/>
  <c r="Y63" i="10"/>
  <c r="Z63" i="10"/>
  <c r="AA63" i="10"/>
  <c r="AB63" i="10"/>
  <c r="AC63" i="10"/>
  <c r="AD63" i="10"/>
  <c r="AE63" i="10"/>
  <c r="AF63" i="10"/>
  <c r="AG63" i="10"/>
  <c r="W64" i="10"/>
  <c r="X64" i="10"/>
  <c r="Y64" i="10"/>
  <c r="Z64" i="10"/>
  <c r="AA64" i="10"/>
  <c r="AB64" i="10"/>
  <c r="AC64" i="10"/>
  <c r="AD64" i="10"/>
  <c r="AE64" i="10"/>
  <c r="AF64" i="10"/>
  <c r="AG64" i="10"/>
  <c r="W65" i="10"/>
  <c r="X65" i="10"/>
  <c r="Y65" i="10"/>
  <c r="Z65" i="10"/>
  <c r="AA65" i="10"/>
  <c r="AB65" i="10"/>
  <c r="AC65" i="10"/>
  <c r="AD65" i="10"/>
  <c r="AE65" i="10"/>
  <c r="AF65" i="10"/>
  <c r="AG65" i="10"/>
  <c r="W66" i="10"/>
  <c r="X66" i="10"/>
  <c r="Y66" i="10"/>
  <c r="Z66" i="10"/>
  <c r="AA66" i="10"/>
  <c r="AB66" i="10"/>
  <c r="AC66" i="10"/>
  <c r="AD66" i="10"/>
  <c r="AE66" i="10"/>
  <c r="AF66" i="10"/>
  <c r="AG66" i="10"/>
  <c r="W67" i="10"/>
  <c r="X67" i="10"/>
  <c r="Y67" i="10"/>
  <c r="Z67" i="10"/>
  <c r="AA67" i="10"/>
  <c r="AB67" i="10"/>
  <c r="AC67" i="10"/>
  <c r="AD67" i="10"/>
  <c r="AE67" i="10"/>
  <c r="AF67" i="10"/>
  <c r="AG67" i="10"/>
  <c r="W68" i="10"/>
  <c r="X68" i="10"/>
  <c r="Y68" i="10"/>
  <c r="Z68" i="10"/>
  <c r="AA68" i="10"/>
  <c r="AB68" i="10"/>
  <c r="AC68" i="10"/>
  <c r="AD68" i="10"/>
  <c r="AE68" i="10"/>
  <c r="AF68" i="10"/>
  <c r="AG68" i="10"/>
  <c r="W69" i="10"/>
  <c r="X69" i="10"/>
  <c r="Y69" i="10"/>
  <c r="Z69" i="10"/>
  <c r="AA69" i="10"/>
  <c r="AB69" i="10"/>
  <c r="AC69" i="10"/>
  <c r="AD69" i="10"/>
  <c r="AE69" i="10"/>
  <c r="AF69" i="10"/>
  <c r="AG69" i="10"/>
  <c r="V54" i="10"/>
  <c r="V55" i="10"/>
  <c r="V56" i="10"/>
  <c r="V57" i="10"/>
  <c r="V58" i="10"/>
  <c r="V59" i="10"/>
  <c r="V60" i="10"/>
  <c r="V61" i="10"/>
  <c r="V62" i="10"/>
  <c r="V63" i="10"/>
  <c r="V64" i="10"/>
  <c r="V65" i="10"/>
  <c r="V66" i="10"/>
  <c r="V67" i="10"/>
  <c r="V68" i="10"/>
  <c r="V69" i="10"/>
  <c r="V53" i="10"/>
  <c r="AI53" i="10" l="1"/>
  <c r="AJ53" i="10"/>
  <c r="AK53" i="10"/>
  <c r="AL53" i="10"/>
  <c r="AM53" i="10"/>
  <c r="AN53" i="10"/>
  <c r="AO53" i="10"/>
  <c r="AP53" i="10"/>
  <c r="AQ53" i="10"/>
  <c r="AR53" i="10"/>
  <c r="AS53" i="10"/>
  <c r="AI54" i="10"/>
  <c r="AJ54" i="10"/>
  <c r="AK54" i="10"/>
  <c r="AL54" i="10"/>
  <c r="AM54" i="10"/>
  <c r="AN54" i="10"/>
  <c r="AO54" i="10"/>
  <c r="AP54" i="10"/>
  <c r="AQ54" i="10"/>
  <c r="AR54" i="10"/>
  <c r="AS54" i="10"/>
  <c r="AI55" i="10"/>
  <c r="AJ55" i="10"/>
  <c r="AK55" i="10"/>
  <c r="AL55" i="10"/>
  <c r="AM55" i="10"/>
  <c r="AN55" i="10"/>
  <c r="AO55" i="10"/>
  <c r="AP55" i="10"/>
  <c r="AQ55" i="10"/>
  <c r="AR55" i="10"/>
  <c r="AS55" i="10"/>
  <c r="AI56" i="10"/>
  <c r="AJ56" i="10"/>
  <c r="AK56" i="10"/>
  <c r="AL56" i="10"/>
  <c r="AM56" i="10"/>
  <c r="AN56" i="10"/>
  <c r="AO56" i="10"/>
  <c r="AP56" i="10"/>
  <c r="AQ56" i="10"/>
  <c r="AR56" i="10"/>
  <c r="AS56" i="10"/>
  <c r="AI57" i="10"/>
  <c r="AJ57" i="10"/>
  <c r="AI58" i="10"/>
  <c r="AI59" i="10"/>
  <c r="AI60" i="10"/>
  <c r="AI61" i="10"/>
  <c r="AI62" i="10"/>
  <c r="AI63" i="10"/>
  <c r="AI64" i="10"/>
  <c r="AI65" i="10"/>
  <c r="AI66" i="10"/>
  <c r="AI67" i="10"/>
  <c r="AI68" i="10"/>
  <c r="AI69" i="10"/>
  <c r="AH54" i="10"/>
  <c r="AH55" i="10"/>
  <c r="AH56" i="10"/>
  <c r="AH57" i="10"/>
  <c r="AH58" i="10"/>
  <c r="AH59" i="10"/>
  <c r="AH60" i="10"/>
  <c r="AH61" i="10"/>
  <c r="AH62" i="10"/>
  <c r="AH63" i="10"/>
  <c r="AH64" i="10"/>
  <c r="AH65" i="10"/>
  <c r="AH66" i="10"/>
  <c r="AH67" i="10"/>
  <c r="AH68" i="10"/>
  <c r="AH69" i="10"/>
  <c r="AH53" i="10"/>
  <c r="AI22" i="9"/>
  <c r="AH22" i="9"/>
  <c r="AG22" i="9"/>
  <c r="AE22" i="9"/>
  <c r="AD22" i="9"/>
  <c r="AB22" i="9"/>
  <c r="AA22" i="9"/>
  <c r="AI21" i="9"/>
  <c r="AH21" i="9"/>
  <c r="AG21" i="9"/>
  <c r="AE21" i="9"/>
  <c r="AD21" i="9"/>
  <c r="AB21" i="9"/>
  <c r="AA21" i="9"/>
  <c r="AI20" i="9"/>
  <c r="AH20" i="9"/>
  <c r="AG20" i="9"/>
  <c r="AF20" i="9"/>
  <c r="AD20" i="9"/>
  <c r="AC20" i="9"/>
  <c r="AA20" i="9"/>
  <c r="AI19" i="9"/>
  <c r="AH19" i="9"/>
  <c r="AG19" i="9"/>
  <c r="AF19" i="9"/>
  <c r="AD19" i="9"/>
  <c r="AC19" i="9"/>
  <c r="AA19" i="9"/>
  <c r="AI18" i="9"/>
  <c r="AH18" i="9"/>
  <c r="AG18" i="9"/>
  <c r="AF18" i="9"/>
  <c r="AE18" i="9"/>
  <c r="AC18" i="9"/>
  <c r="AB18" i="9"/>
  <c r="AI17" i="9"/>
  <c r="AH17" i="9"/>
  <c r="AG17" i="9"/>
  <c r="AF17" i="9"/>
  <c r="AE17" i="9"/>
  <c r="AC17" i="9"/>
  <c r="AB17" i="9"/>
  <c r="AI16" i="9"/>
  <c r="AH16" i="9"/>
  <c r="AF16" i="9"/>
  <c r="AE16" i="9"/>
  <c r="AD16" i="9"/>
  <c r="AC16" i="9"/>
  <c r="AA16" i="9"/>
  <c r="AI15" i="9"/>
  <c r="AH15" i="9"/>
  <c r="AF15" i="9"/>
  <c r="AE15" i="9"/>
  <c r="AD15" i="9"/>
  <c r="AC15" i="9"/>
  <c r="AA15" i="9"/>
  <c r="AI14" i="9"/>
  <c r="AH14" i="9"/>
  <c r="AG14" i="9"/>
  <c r="AE14" i="9"/>
  <c r="AD14" i="9"/>
  <c r="AC14" i="9"/>
  <c r="AB14" i="9"/>
  <c r="AI13" i="9"/>
  <c r="AH13" i="9"/>
  <c r="AG13" i="9"/>
  <c r="AE13" i="9"/>
  <c r="AD13" i="9"/>
  <c r="AC13" i="9"/>
  <c r="AB13" i="9"/>
  <c r="AI12" i="9"/>
  <c r="AG12" i="9"/>
  <c r="AF12" i="9"/>
  <c r="AE12" i="9"/>
  <c r="AD12" i="9"/>
  <c r="AC12" i="9"/>
  <c r="AA12" i="9"/>
  <c r="AI11" i="9"/>
  <c r="AH11" i="9"/>
  <c r="AF11" i="9"/>
  <c r="AE11" i="9"/>
  <c r="AD11" i="9"/>
  <c r="AC11" i="9"/>
  <c r="AB11" i="9"/>
  <c r="AI10" i="9"/>
  <c r="AH10" i="9"/>
  <c r="AF10" i="9"/>
  <c r="AE10" i="9"/>
  <c r="AD10" i="9"/>
  <c r="AC10" i="9"/>
  <c r="AB10" i="9"/>
  <c r="AH9" i="9"/>
  <c r="AG9" i="9"/>
  <c r="AF9" i="9"/>
  <c r="AE9" i="9"/>
  <c r="AD9" i="9"/>
  <c r="AC9" i="9"/>
  <c r="AB9" i="9"/>
  <c r="O16" i="9"/>
  <c r="Q16" i="9"/>
  <c r="S16" i="9"/>
  <c r="T16" i="9"/>
  <c r="U16" i="9"/>
  <c r="V16" i="9"/>
  <c r="W16" i="9"/>
  <c r="O17" i="9"/>
  <c r="Q17" i="9"/>
  <c r="S17" i="9"/>
  <c r="T17" i="9"/>
  <c r="U17" i="9"/>
  <c r="V17" i="9"/>
  <c r="W17" i="9"/>
  <c r="P18" i="9"/>
  <c r="R18" i="9"/>
  <c r="S18" i="9"/>
  <c r="T18" i="9"/>
  <c r="U18" i="9"/>
  <c r="V18" i="9"/>
  <c r="W18" i="9"/>
  <c r="P19" i="9"/>
  <c r="R19" i="9"/>
  <c r="S19" i="9"/>
  <c r="T19" i="9"/>
  <c r="U19" i="9"/>
  <c r="V19" i="9"/>
  <c r="W19" i="9"/>
  <c r="O20" i="9"/>
  <c r="P20" i="9"/>
  <c r="R20" i="9"/>
  <c r="T20" i="9"/>
  <c r="U20" i="9"/>
  <c r="V20" i="9"/>
  <c r="W20" i="9"/>
  <c r="O21" i="9"/>
  <c r="P21" i="9"/>
  <c r="R21" i="9"/>
  <c r="T21" i="9"/>
  <c r="U21" i="9"/>
  <c r="V21" i="9"/>
  <c r="W21" i="9"/>
  <c r="O22" i="9"/>
  <c r="R22" i="9"/>
  <c r="S22" i="9"/>
  <c r="T22" i="9"/>
  <c r="U22" i="9"/>
  <c r="V22" i="9"/>
  <c r="W22" i="9"/>
  <c r="O23" i="9"/>
  <c r="R23" i="9"/>
  <c r="S23" i="9"/>
  <c r="T23" i="9"/>
  <c r="U23" i="9"/>
  <c r="V23" i="9"/>
  <c r="W23" i="9"/>
  <c r="O24" i="9"/>
  <c r="P24" i="9"/>
  <c r="S24" i="9"/>
  <c r="T24" i="9"/>
  <c r="U24" i="9"/>
  <c r="V24" i="9"/>
  <c r="W24" i="9"/>
  <c r="O25" i="9"/>
  <c r="P25" i="9"/>
  <c r="S25" i="9"/>
  <c r="T25" i="9"/>
  <c r="U25" i="9"/>
  <c r="V25" i="9"/>
  <c r="W25" i="9"/>
  <c r="O26" i="9"/>
  <c r="P26" i="9"/>
  <c r="Q26" i="9"/>
  <c r="T26" i="9"/>
  <c r="U26" i="9"/>
  <c r="V26" i="9"/>
  <c r="W26" i="9"/>
  <c r="O27" i="9"/>
  <c r="P27" i="9"/>
  <c r="Q27" i="9"/>
  <c r="T27" i="9"/>
  <c r="U27" i="9"/>
  <c r="V27" i="9"/>
  <c r="W27" i="9"/>
  <c r="W15" i="9"/>
  <c r="V15" i="9"/>
  <c r="U15" i="9"/>
  <c r="T15" i="9"/>
  <c r="S15" i="9"/>
  <c r="R15" i="9"/>
  <c r="Q15" i="9"/>
  <c r="W14" i="9"/>
  <c r="V14" i="9"/>
  <c r="U14" i="9"/>
  <c r="T14" i="9"/>
  <c r="S14" i="9"/>
  <c r="R14" i="9"/>
  <c r="Q14" i="9"/>
  <c r="W13" i="9"/>
  <c r="V13" i="9"/>
  <c r="U13" i="9"/>
  <c r="T13" i="9"/>
  <c r="R13" i="9"/>
  <c r="Q13" i="9"/>
  <c r="P13" i="9"/>
  <c r="O13" i="9"/>
  <c r="W12" i="9"/>
  <c r="V12" i="9"/>
  <c r="U12" i="9"/>
  <c r="T12" i="9"/>
  <c r="S12" i="9"/>
  <c r="Q12" i="9"/>
  <c r="P12" i="9"/>
  <c r="O12" i="9"/>
  <c r="W11" i="9"/>
  <c r="V11" i="9"/>
  <c r="U11" i="9"/>
  <c r="T11" i="9"/>
  <c r="S11" i="9"/>
  <c r="R11" i="9"/>
  <c r="P11" i="9"/>
  <c r="O11" i="9"/>
  <c r="W10" i="9"/>
  <c r="V10" i="9"/>
  <c r="U10" i="9"/>
  <c r="T10" i="9"/>
  <c r="S10" i="9"/>
  <c r="R10" i="9"/>
  <c r="Q10" i="9"/>
  <c r="O10" i="9"/>
  <c r="W9" i="9"/>
  <c r="V9" i="9"/>
  <c r="U9" i="9"/>
  <c r="T9" i="9"/>
  <c r="S9" i="9"/>
  <c r="R9" i="9"/>
  <c r="Q9" i="9"/>
  <c r="P9" i="9"/>
  <c r="K27" i="9"/>
  <c r="I27" i="9"/>
  <c r="H27" i="9"/>
  <c r="G27" i="9"/>
  <c r="F27" i="9"/>
  <c r="E27" i="9"/>
  <c r="D27" i="9"/>
  <c r="C27" i="9"/>
  <c r="K26" i="9"/>
  <c r="J26" i="9"/>
  <c r="H26" i="9"/>
  <c r="G26" i="9"/>
  <c r="F26" i="9"/>
  <c r="E26" i="9"/>
  <c r="D26" i="9"/>
  <c r="C26" i="9"/>
  <c r="K25" i="9"/>
  <c r="J25" i="9"/>
  <c r="I25" i="9"/>
  <c r="G25" i="9"/>
  <c r="F25" i="9"/>
  <c r="E25" i="9"/>
  <c r="D25" i="9"/>
  <c r="C25" i="9"/>
  <c r="K24" i="9"/>
  <c r="J24" i="9"/>
  <c r="I24" i="9"/>
  <c r="H24" i="9"/>
  <c r="F24" i="9"/>
  <c r="E24" i="9"/>
  <c r="D24" i="9"/>
  <c r="C24" i="9"/>
  <c r="K23" i="9"/>
  <c r="J23" i="9"/>
  <c r="I23" i="9"/>
  <c r="H23" i="9"/>
  <c r="G23" i="9"/>
  <c r="E23" i="9"/>
  <c r="D23" i="9"/>
  <c r="C23" i="9"/>
  <c r="K22" i="9"/>
  <c r="J22" i="9"/>
  <c r="I22" i="9"/>
  <c r="H22" i="9"/>
  <c r="G22" i="9"/>
  <c r="F22" i="9"/>
  <c r="D22" i="9"/>
  <c r="C22" i="9"/>
  <c r="K21" i="9"/>
  <c r="J21" i="9"/>
  <c r="I21" i="9"/>
  <c r="H21" i="9"/>
  <c r="G21" i="9"/>
  <c r="F21" i="9"/>
  <c r="E21" i="9"/>
  <c r="C21" i="9"/>
  <c r="C10" i="9"/>
  <c r="E10" i="9"/>
  <c r="F10" i="9"/>
  <c r="G10" i="9"/>
  <c r="H10" i="9"/>
  <c r="I10" i="9"/>
  <c r="J10" i="9"/>
  <c r="K10" i="9"/>
  <c r="C11" i="9"/>
  <c r="D11" i="9"/>
  <c r="F11" i="9"/>
  <c r="G11" i="9"/>
  <c r="H11" i="9"/>
  <c r="I11" i="9"/>
  <c r="J11" i="9"/>
  <c r="K11" i="9"/>
  <c r="C12" i="9"/>
  <c r="D12" i="9"/>
  <c r="E12" i="9"/>
  <c r="G12" i="9"/>
  <c r="H12" i="9"/>
  <c r="I12" i="9"/>
  <c r="J12" i="9"/>
  <c r="K12" i="9"/>
  <c r="C13" i="9"/>
  <c r="D13" i="9"/>
  <c r="E13" i="9"/>
  <c r="F13" i="9"/>
  <c r="H13" i="9"/>
  <c r="I13" i="9"/>
  <c r="J13" i="9"/>
  <c r="K13" i="9"/>
  <c r="C14" i="9"/>
  <c r="D14" i="9"/>
  <c r="E14" i="9"/>
  <c r="F14" i="9"/>
  <c r="G14" i="9"/>
  <c r="I14" i="9"/>
  <c r="J14" i="9"/>
  <c r="K14" i="9"/>
  <c r="C15" i="9"/>
  <c r="D15" i="9"/>
  <c r="E15" i="9"/>
  <c r="F15" i="9"/>
  <c r="G15" i="9"/>
  <c r="H15" i="9"/>
  <c r="J15" i="9"/>
  <c r="K15" i="9"/>
  <c r="C16" i="9"/>
  <c r="D16" i="9"/>
  <c r="E16" i="9"/>
  <c r="F16" i="9"/>
  <c r="G16" i="9"/>
  <c r="H16" i="9"/>
  <c r="I16" i="9"/>
  <c r="K16" i="9"/>
  <c r="C17" i="9"/>
  <c r="D17" i="9"/>
  <c r="E17" i="9"/>
  <c r="F17" i="9"/>
  <c r="G17" i="9"/>
  <c r="H17" i="9"/>
  <c r="I17" i="9"/>
  <c r="J17" i="9"/>
  <c r="D9" i="9"/>
  <c r="E9" i="9"/>
  <c r="F9" i="9"/>
  <c r="G9" i="9"/>
  <c r="H9" i="9"/>
  <c r="I9" i="9"/>
  <c r="J9" i="9"/>
  <c r="K9" i="9"/>
  <c r="Z10" i="9"/>
  <c r="Z11" i="9"/>
  <c r="Z12" i="9"/>
  <c r="Z13" i="9"/>
  <c r="Z14" i="9"/>
  <c r="Z15" i="9"/>
  <c r="Z16" i="9"/>
  <c r="Z17" i="9"/>
  <c r="Z18" i="9"/>
  <c r="Z19" i="9"/>
  <c r="Z20" i="9"/>
  <c r="Z21" i="9"/>
  <c r="Z22" i="9"/>
  <c r="Z9" i="9"/>
  <c r="BG38" i="9"/>
  <c r="BJ38" i="9"/>
  <c r="BM38" i="9"/>
  <c r="BH40" i="9"/>
  <c r="BG41" i="9"/>
  <c r="BO41" i="9"/>
  <c r="BM43" i="9"/>
  <c r="BG44" i="9"/>
  <c r="BK45" i="9"/>
  <c r="BN37" i="9"/>
  <c r="AX59" i="9"/>
  <c r="BH37" i="9" s="1"/>
  <c r="AY59" i="9"/>
  <c r="AZ59" i="9"/>
  <c r="BJ37" i="9" s="1"/>
  <c r="BA59" i="9"/>
  <c r="BK37" i="9" s="1"/>
  <c r="BB59" i="9"/>
  <c r="BC59" i="9"/>
  <c r="BM37" i="9" s="1"/>
  <c r="BD59" i="9"/>
  <c r="BE59" i="9"/>
  <c r="BF59" i="9"/>
  <c r="BG37" i="9" s="1"/>
  <c r="BG59" i="9"/>
  <c r="BH59" i="9"/>
  <c r="BI37" i="9" s="1"/>
  <c r="BI59" i="9"/>
  <c r="BJ59" i="9"/>
  <c r="BK59" i="9"/>
  <c r="BL59" i="9"/>
  <c r="BM59" i="9"/>
  <c r="BN59" i="9"/>
  <c r="BO37" i="9" s="1"/>
  <c r="AX60" i="9"/>
  <c r="AY60" i="9"/>
  <c r="BI38" i="9" s="1"/>
  <c r="AZ60" i="9"/>
  <c r="BA60" i="9"/>
  <c r="BB60" i="9"/>
  <c r="BL38" i="9" s="1"/>
  <c r="BC60" i="9"/>
  <c r="BD60" i="9"/>
  <c r="BE60" i="9"/>
  <c r="BO38" i="9" s="1"/>
  <c r="BF60" i="9"/>
  <c r="BG60" i="9"/>
  <c r="BH38" i="9" s="1"/>
  <c r="BH60" i="9"/>
  <c r="BI60" i="9"/>
  <c r="BJ60" i="9"/>
  <c r="BK60" i="9"/>
  <c r="BL60" i="9"/>
  <c r="BM60" i="9"/>
  <c r="BN60" i="9"/>
  <c r="AX61" i="9"/>
  <c r="BH39" i="9" s="1"/>
  <c r="AY61" i="9"/>
  <c r="BI39" i="9" s="1"/>
  <c r="AZ61" i="9"/>
  <c r="BA61" i="9"/>
  <c r="BB61" i="9"/>
  <c r="BL39" i="9" s="1"/>
  <c r="BC61" i="9"/>
  <c r="BD61" i="9"/>
  <c r="BN39" i="9" s="1"/>
  <c r="BE61" i="9"/>
  <c r="BF61" i="9"/>
  <c r="BG61" i="9"/>
  <c r="BH61" i="9"/>
  <c r="BI61" i="9"/>
  <c r="BJ61" i="9"/>
  <c r="BK61" i="9"/>
  <c r="BL61" i="9"/>
  <c r="BM61" i="9"/>
  <c r="BN61" i="9"/>
  <c r="BO39" i="9" s="1"/>
  <c r="AX62" i="9"/>
  <c r="AY62" i="9"/>
  <c r="AZ62" i="9"/>
  <c r="BA62" i="9"/>
  <c r="BK40" i="9" s="1"/>
  <c r="BB62" i="9"/>
  <c r="BC62" i="9"/>
  <c r="BM40" i="9" s="1"/>
  <c r="BD62" i="9"/>
  <c r="BE62" i="9"/>
  <c r="BO40" i="9" s="1"/>
  <c r="BF62" i="9"/>
  <c r="BG62" i="9"/>
  <c r="BH62" i="9"/>
  <c r="BI62" i="9"/>
  <c r="BJ40" i="9" s="1"/>
  <c r="BJ62" i="9"/>
  <c r="BK62" i="9"/>
  <c r="BL62" i="9"/>
  <c r="BM62" i="9"/>
  <c r="BN40" i="9" s="1"/>
  <c r="BN62" i="9"/>
  <c r="AX63" i="9"/>
  <c r="AY63" i="9"/>
  <c r="AZ63" i="9"/>
  <c r="BJ41" i="9" s="1"/>
  <c r="BA63" i="9"/>
  <c r="BB63" i="9"/>
  <c r="BL41" i="9" s="1"/>
  <c r="BC63" i="9"/>
  <c r="BD63" i="9"/>
  <c r="BN41" i="9" s="1"/>
  <c r="BE63" i="9"/>
  <c r="BF63" i="9"/>
  <c r="BG63" i="9"/>
  <c r="BH63" i="9"/>
  <c r="BI63" i="9"/>
  <c r="BJ63" i="9"/>
  <c r="BK63" i="9"/>
  <c r="BL63" i="9"/>
  <c r="BM41" i="9" s="1"/>
  <c r="BM63" i="9"/>
  <c r="BN63" i="9"/>
  <c r="AX64" i="9"/>
  <c r="AY64" i="9"/>
  <c r="BI42" i="9" s="1"/>
  <c r="AZ64" i="9"/>
  <c r="BA64" i="9"/>
  <c r="BK42" i="9" s="1"/>
  <c r="BB64" i="9"/>
  <c r="BC64" i="9"/>
  <c r="BM42" i="9" s="1"/>
  <c r="BD64" i="9"/>
  <c r="BN42" i="9" s="1"/>
  <c r="BE64" i="9"/>
  <c r="BF64" i="9"/>
  <c r="BG64" i="9"/>
  <c r="BH42" i="9" s="1"/>
  <c r="BH64" i="9"/>
  <c r="BI64" i="9"/>
  <c r="BJ64" i="9"/>
  <c r="BK64" i="9"/>
  <c r="BL42" i="9" s="1"/>
  <c r="BL64" i="9"/>
  <c r="BM64" i="9"/>
  <c r="BN64" i="9"/>
  <c r="AX65" i="9"/>
  <c r="BH43" i="9" s="1"/>
  <c r="AY65" i="9"/>
  <c r="AZ65" i="9"/>
  <c r="BJ43" i="9" s="1"/>
  <c r="BA65" i="9"/>
  <c r="BB65" i="9"/>
  <c r="BL43" i="9" s="1"/>
  <c r="BC65" i="9"/>
  <c r="BD65" i="9"/>
  <c r="BE65" i="9"/>
  <c r="BF65" i="9"/>
  <c r="BG65" i="9"/>
  <c r="BH65" i="9"/>
  <c r="BI65" i="9"/>
  <c r="BJ65" i="9"/>
  <c r="BK43" i="9" s="1"/>
  <c r="BK65" i="9"/>
  <c r="BL65" i="9"/>
  <c r="BM65" i="9"/>
  <c r="BN65" i="9"/>
  <c r="BO43" i="9" s="1"/>
  <c r="AX66" i="9"/>
  <c r="AY66" i="9"/>
  <c r="BI44" i="9" s="1"/>
  <c r="AZ66" i="9"/>
  <c r="BA66" i="9"/>
  <c r="BK44" i="9" s="1"/>
  <c r="BB66" i="9"/>
  <c r="BL44" i="9" s="1"/>
  <c r="BC66" i="9"/>
  <c r="BD66" i="9"/>
  <c r="BE66" i="9"/>
  <c r="BO44" i="9" s="1"/>
  <c r="BF66" i="9"/>
  <c r="BG66" i="9"/>
  <c r="BH66" i="9"/>
  <c r="BI66" i="9"/>
  <c r="BJ44" i="9" s="1"/>
  <c r="BJ66" i="9"/>
  <c r="BK66" i="9"/>
  <c r="BL66" i="9"/>
  <c r="BM66" i="9"/>
  <c r="BN66" i="9"/>
  <c r="AX67" i="9"/>
  <c r="BH45" i="9" s="1"/>
  <c r="AY67" i="9"/>
  <c r="AZ67" i="9"/>
  <c r="BJ45" i="9" s="1"/>
  <c r="BA67" i="9"/>
  <c r="BB67" i="9"/>
  <c r="BC67" i="9"/>
  <c r="BD67" i="9"/>
  <c r="BN45" i="9" s="1"/>
  <c r="BE67" i="9"/>
  <c r="BF67" i="9"/>
  <c r="BG67" i="9"/>
  <c r="BH67" i="9"/>
  <c r="BI45" i="9" s="1"/>
  <c r="BI67" i="9"/>
  <c r="BJ67" i="9"/>
  <c r="BK67" i="9"/>
  <c r="BL67" i="9"/>
  <c r="BM45" i="9" s="1"/>
  <c r="BM67" i="9"/>
  <c r="BN67" i="9"/>
  <c r="AW60" i="9"/>
  <c r="AW61" i="9"/>
  <c r="BG39" i="9" s="1"/>
  <c r="AW62" i="9"/>
  <c r="BG40" i="9" s="1"/>
  <c r="AW63" i="9"/>
  <c r="AW64" i="9"/>
  <c r="BG42" i="9" s="1"/>
  <c r="AW65" i="9"/>
  <c r="BG43" i="9" s="1"/>
  <c r="AW66" i="9"/>
  <c r="AW67" i="9"/>
  <c r="BG45" i="9" s="1"/>
  <c r="AW59" i="9"/>
  <c r="BE45" i="9"/>
  <c r="BD45" i="9"/>
  <c r="BC45" i="9"/>
  <c r="BB45" i="9"/>
  <c r="BA45" i="9"/>
  <c r="AZ45" i="9"/>
  <c r="AY45" i="9"/>
  <c r="AX45" i="9"/>
  <c r="AW45" i="9"/>
  <c r="BE44" i="9"/>
  <c r="BD44" i="9"/>
  <c r="BC44" i="9"/>
  <c r="BB44" i="9"/>
  <c r="BA44" i="9"/>
  <c r="AZ44" i="9"/>
  <c r="AY44" i="9"/>
  <c r="AX44" i="9"/>
  <c r="AW44" i="9"/>
  <c r="BE43" i="9"/>
  <c r="BD43" i="9"/>
  <c r="BC43" i="9"/>
  <c r="BB43" i="9"/>
  <c r="BA43" i="9"/>
  <c r="AZ43" i="9"/>
  <c r="AY43" i="9"/>
  <c r="AX43" i="9"/>
  <c r="AW43" i="9"/>
  <c r="BE42" i="9"/>
  <c r="BD42" i="9"/>
  <c r="BC42" i="9"/>
  <c r="BB42" i="9"/>
  <c r="BA42" i="9"/>
  <c r="AZ42" i="9"/>
  <c r="AY42" i="9"/>
  <c r="AX42" i="9"/>
  <c r="AW42" i="9"/>
  <c r="BE41" i="9"/>
  <c r="BD41" i="9"/>
  <c r="BC41" i="9"/>
  <c r="BB41" i="9"/>
  <c r="BA41" i="9"/>
  <c r="AZ41" i="9"/>
  <c r="AY41" i="9"/>
  <c r="AX41" i="9"/>
  <c r="AW41" i="9"/>
  <c r="BE40" i="9"/>
  <c r="BD40" i="9"/>
  <c r="BC40" i="9"/>
  <c r="BB40" i="9"/>
  <c r="BA40" i="9"/>
  <c r="AZ40" i="9"/>
  <c r="AY40" i="9"/>
  <c r="AX40" i="9"/>
  <c r="AW40" i="9"/>
  <c r="BE39" i="9"/>
  <c r="BD39" i="9"/>
  <c r="BC39" i="9"/>
  <c r="BB39" i="9"/>
  <c r="BA39" i="9"/>
  <c r="AZ39" i="9"/>
  <c r="AY39" i="9"/>
  <c r="AX39" i="9"/>
  <c r="AW39" i="9"/>
  <c r="BE38" i="9"/>
  <c r="BD38" i="9"/>
  <c r="BC38" i="9"/>
  <c r="BB38" i="9"/>
  <c r="BA38" i="9"/>
  <c r="AZ38" i="9"/>
  <c r="AY38" i="9"/>
  <c r="AX38" i="9"/>
  <c r="AW38" i="9"/>
  <c r="BE37" i="9"/>
  <c r="BD37" i="9"/>
  <c r="BC37" i="9"/>
  <c r="BB37" i="9"/>
  <c r="BA37" i="9"/>
  <c r="AZ37" i="9"/>
  <c r="AY37" i="9"/>
  <c r="AX37" i="9"/>
  <c r="AW37" i="9"/>
  <c r="BM17" i="9"/>
  <c r="BM19" i="9"/>
  <c r="BJ17" i="9"/>
  <c r="BD13" i="9"/>
  <c r="AZ24" i="9"/>
  <c r="BD26" i="9"/>
  <c r="AY26" i="9"/>
  <c r="AV121" i="9"/>
  <c r="AV122" i="9"/>
  <c r="AV123" i="9"/>
  <c r="AV124" i="9"/>
  <c r="AV125" i="9"/>
  <c r="AV126" i="9"/>
  <c r="AV127" i="9"/>
  <c r="AV128" i="9"/>
  <c r="AV145" i="9" s="1"/>
  <c r="AV129" i="9"/>
  <c r="AV130" i="9"/>
  <c r="AV147" i="9" s="1"/>
  <c r="BJ19" i="9" s="1"/>
  <c r="AV131" i="9"/>
  <c r="AV148" i="9" s="1"/>
  <c r="BJ20" i="9" s="1"/>
  <c r="AV132" i="9"/>
  <c r="AV133" i="9"/>
  <c r="AV120" i="9"/>
  <c r="Z126" i="9"/>
  <c r="Z127" i="9"/>
  <c r="Z128" i="9"/>
  <c r="Z129" i="9"/>
  <c r="Z130" i="9"/>
  <c r="Z131" i="9"/>
  <c r="Z132" i="9"/>
  <c r="Z133" i="9"/>
  <c r="Z155" i="9" s="1"/>
  <c r="Z134" i="9"/>
  <c r="Z156" i="9" s="1"/>
  <c r="Z135" i="9"/>
  <c r="Z157" i="9" s="1"/>
  <c r="Z136" i="9"/>
  <c r="Z158" i="9" s="1"/>
  <c r="Z137" i="9"/>
  <c r="Z159" i="9" s="1"/>
  <c r="Z138" i="9"/>
  <c r="Z139" i="9"/>
  <c r="Z161" i="9" s="1"/>
  <c r="Z140" i="9"/>
  <c r="Z141" i="9"/>
  <c r="Z163" i="9" s="1"/>
  <c r="Z142" i="9"/>
  <c r="Z164" i="9" s="1"/>
  <c r="Z143" i="9"/>
  <c r="Z165" i="9" s="1"/>
  <c r="Z125" i="9"/>
  <c r="C125" i="9"/>
  <c r="C147" i="9" s="1"/>
  <c r="C126" i="9"/>
  <c r="C127" i="9"/>
  <c r="C149" i="9" s="1"/>
  <c r="C128" i="9"/>
  <c r="C129" i="9"/>
  <c r="C130" i="9"/>
  <c r="C131" i="9"/>
  <c r="C153" i="9" s="1"/>
  <c r="C132" i="9"/>
  <c r="C133" i="9"/>
  <c r="C155" i="9" s="1"/>
  <c r="C134" i="9"/>
  <c r="C135" i="9"/>
  <c r="C136" i="9"/>
  <c r="C137" i="9"/>
  <c r="C138" i="9"/>
  <c r="C139" i="9"/>
  <c r="C140" i="9"/>
  <c r="C162" i="9" s="1"/>
  <c r="C141" i="9"/>
  <c r="C163" i="9" s="1"/>
  <c r="C142" i="9"/>
  <c r="C143" i="9"/>
  <c r="C165" i="9" s="1"/>
  <c r="C161" i="9"/>
  <c r="AG164" i="9"/>
  <c r="D164" i="9"/>
  <c r="C164" i="9"/>
  <c r="AG160" i="9"/>
  <c r="C160" i="9"/>
  <c r="G157" i="9"/>
  <c r="BB19" i="9" s="1"/>
  <c r="BC150" i="9"/>
  <c r="BQ22" i="9" s="1"/>
  <c r="Z150" i="9"/>
  <c r="AS143" i="9"/>
  <c r="AR143" i="9"/>
  <c r="AQ143" i="9"/>
  <c r="AP143" i="9"/>
  <c r="AO143" i="9"/>
  <c r="AN143" i="9"/>
  <c r="AM143" i="9"/>
  <c r="AL143" i="9"/>
  <c r="AK143" i="9"/>
  <c r="AJ143" i="9"/>
  <c r="AI143" i="9"/>
  <c r="AH143" i="9"/>
  <c r="AH165" i="9" s="1"/>
  <c r="AG143" i="9"/>
  <c r="AF143" i="9"/>
  <c r="AF165" i="9" s="1"/>
  <c r="AE143" i="9"/>
  <c r="AD143" i="9"/>
  <c r="AC143" i="9"/>
  <c r="AC165" i="9" s="1"/>
  <c r="AB143" i="9"/>
  <c r="AB165" i="9" s="1"/>
  <c r="AA143" i="9"/>
  <c r="V143" i="9"/>
  <c r="U143" i="9"/>
  <c r="T143" i="9"/>
  <c r="S143" i="9"/>
  <c r="R143" i="9"/>
  <c r="Q143" i="9"/>
  <c r="P143" i="9"/>
  <c r="O143" i="9"/>
  <c r="N143" i="9"/>
  <c r="M143" i="9"/>
  <c r="L143" i="9"/>
  <c r="K143" i="9"/>
  <c r="J143" i="9"/>
  <c r="I143" i="9"/>
  <c r="H143" i="9"/>
  <c r="H165" i="9" s="1"/>
  <c r="G143" i="9"/>
  <c r="F143" i="9"/>
  <c r="E143" i="9"/>
  <c r="D143" i="9"/>
  <c r="AS142" i="9"/>
  <c r="AR142" i="9"/>
  <c r="AQ142" i="9"/>
  <c r="AP142" i="9"/>
  <c r="AO142" i="9"/>
  <c r="AN142" i="9"/>
  <c r="AM142" i="9"/>
  <c r="AL142" i="9"/>
  <c r="AK142" i="9"/>
  <c r="AJ142" i="9"/>
  <c r="AI142" i="9"/>
  <c r="AH142" i="9"/>
  <c r="AH164" i="9" s="1"/>
  <c r="AG142" i="9"/>
  <c r="AF142" i="9"/>
  <c r="AF164" i="9" s="1"/>
  <c r="AE142" i="9"/>
  <c r="AD142" i="9"/>
  <c r="AC142" i="9"/>
  <c r="AC164" i="9" s="1"/>
  <c r="AB142" i="9"/>
  <c r="AB164" i="9" s="1"/>
  <c r="AA142" i="9"/>
  <c r="V142" i="9"/>
  <c r="U142" i="9"/>
  <c r="T142" i="9"/>
  <c r="S142" i="9"/>
  <c r="R142" i="9"/>
  <c r="Q142" i="9"/>
  <c r="P142" i="9"/>
  <c r="O142" i="9"/>
  <c r="N142" i="9"/>
  <c r="M142" i="9"/>
  <c r="L142" i="9"/>
  <c r="K142" i="9"/>
  <c r="J142" i="9"/>
  <c r="I142" i="9"/>
  <c r="I164" i="9" s="1"/>
  <c r="H142" i="9"/>
  <c r="H164" i="9" s="1"/>
  <c r="G142" i="9"/>
  <c r="F142" i="9"/>
  <c r="E142" i="9"/>
  <c r="D142" i="9"/>
  <c r="AS141" i="9"/>
  <c r="AR141" i="9"/>
  <c r="AQ141" i="9"/>
  <c r="AP141" i="9"/>
  <c r="AO141" i="9"/>
  <c r="AN141" i="9"/>
  <c r="AM141" i="9"/>
  <c r="AL141" i="9"/>
  <c r="AC163" i="9" s="1"/>
  <c r="AK141" i="9"/>
  <c r="AJ141" i="9"/>
  <c r="AI141" i="9"/>
  <c r="AI163" i="9" s="1"/>
  <c r="AH141" i="9"/>
  <c r="AH163" i="9" s="1"/>
  <c r="AG141" i="9"/>
  <c r="AF141" i="9"/>
  <c r="AF163" i="9" s="1"/>
  <c r="AE141" i="9"/>
  <c r="AD141" i="9"/>
  <c r="AD163" i="9" s="1"/>
  <c r="AC141" i="9"/>
  <c r="AB141" i="9"/>
  <c r="AA141" i="9"/>
  <c r="AA163" i="9" s="1"/>
  <c r="V141" i="9"/>
  <c r="U141" i="9"/>
  <c r="T141" i="9"/>
  <c r="S141" i="9"/>
  <c r="R141" i="9"/>
  <c r="Q141" i="9"/>
  <c r="H163" i="9" s="1"/>
  <c r="BC25" i="9" s="1"/>
  <c r="P141" i="9"/>
  <c r="O141" i="9"/>
  <c r="N141" i="9"/>
  <c r="M141" i="9"/>
  <c r="L141" i="9"/>
  <c r="K141" i="9"/>
  <c r="J141" i="9"/>
  <c r="J163" i="9" s="1"/>
  <c r="BE25" i="9" s="1"/>
  <c r="I141" i="9"/>
  <c r="H141" i="9"/>
  <c r="G141" i="9"/>
  <c r="G163" i="9" s="1"/>
  <c r="F141" i="9"/>
  <c r="F163" i="9" s="1"/>
  <c r="E141" i="9"/>
  <c r="D141" i="9"/>
  <c r="AS140" i="9"/>
  <c r="AR140" i="9"/>
  <c r="AQ140" i="9"/>
  <c r="AP140" i="9"/>
  <c r="AO140" i="9"/>
  <c r="AN140" i="9"/>
  <c r="AM140" i="9"/>
  <c r="AL140" i="9"/>
  <c r="AK140" i="9"/>
  <c r="AJ140" i="9"/>
  <c r="AI140" i="9"/>
  <c r="AH140" i="9"/>
  <c r="AH162" i="9" s="1"/>
  <c r="AG140" i="9"/>
  <c r="AF140" i="9"/>
  <c r="AE140" i="9"/>
  <c r="AE162" i="9" s="1"/>
  <c r="AD140" i="9"/>
  <c r="AC140" i="9"/>
  <c r="AC162" i="9" s="1"/>
  <c r="AB140" i="9"/>
  <c r="AA140" i="9"/>
  <c r="Z162" i="9"/>
  <c r="V140" i="9"/>
  <c r="U140" i="9"/>
  <c r="T140" i="9"/>
  <c r="S140" i="9"/>
  <c r="R140" i="9"/>
  <c r="Q140" i="9"/>
  <c r="P140" i="9"/>
  <c r="O140" i="9"/>
  <c r="N140" i="9"/>
  <c r="M140" i="9"/>
  <c r="L140" i="9"/>
  <c r="K140" i="9"/>
  <c r="J140" i="9"/>
  <c r="I140" i="9"/>
  <c r="H140" i="9"/>
  <c r="G140" i="9"/>
  <c r="F140" i="9"/>
  <c r="E140" i="9"/>
  <c r="E162" i="9" s="1"/>
  <c r="D140" i="9"/>
  <c r="AS139" i="9"/>
  <c r="AR139" i="9"/>
  <c r="AQ139" i="9"/>
  <c r="AP139" i="9"/>
  <c r="AO139" i="9"/>
  <c r="AN139" i="9"/>
  <c r="AM139" i="9"/>
  <c r="AL139" i="9"/>
  <c r="AK139" i="9"/>
  <c r="AJ139" i="9"/>
  <c r="AI139" i="9"/>
  <c r="AH139" i="9"/>
  <c r="AG139" i="9"/>
  <c r="AG161" i="9" s="1"/>
  <c r="AF139" i="9"/>
  <c r="AF161" i="9" s="1"/>
  <c r="AE139" i="9"/>
  <c r="AD139" i="9"/>
  <c r="AD161" i="9" s="1"/>
  <c r="AC139" i="9"/>
  <c r="AB139" i="9"/>
  <c r="AB161" i="9" s="1"/>
  <c r="AA139" i="9"/>
  <c r="V139" i="9"/>
  <c r="U139" i="9"/>
  <c r="T139" i="9"/>
  <c r="S139" i="9"/>
  <c r="R139" i="9"/>
  <c r="Q139" i="9"/>
  <c r="P139" i="9"/>
  <c r="O139" i="9"/>
  <c r="N139" i="9"/>
  <c r="M139" i="9"/>
  <c r="L139" i="9"/>
  <c r="K139" i="9"/>
  <c r="J139" i="9"/>
  <c r="I139" i="9"/>
  <c r="H139" i="9"/>
  <c r="G139" i="9"/>
  <c r="F139" i="9"/>
  <c r="E139" i="9"/>
  <c r="E161" i="9" s="1"/>
  <c r="D139" i="9"/>
  <c r="D161" i="9" s="1"/>
  <c r="AY23" i="9" s="1"/>
  <c r="AS138" i="9"/>
  <c r="AR138" i="9"/>
  <c r="AQ138" i="9"/>
  <c r="AP138" i="9"/>
  <c r="AO138" i="9"/>
  <c r="AN138" i="9"/>
  <c r="AM138" i="9"/>
  <c r="AL138" i="9"/>
  <c r="AK138" i="9"/>
  <c r="AJ138" i="9"/>
  <c r="AI138" i="9"/>
  <c r="AH138" i="9"/>
  <c r="AG138" i="9"/>
  <c r="AF138" i="9"/>
  <c r="AF160" i="9" s="1"/>
  <c r="AE138" i="9"/>
  <c r="AD138" i="9"/>
  <c r="AD160" i="9" s="1"/>
  <c r="AC138" i="9"/>
  <c r="AB138" i="9"/>
  <c r="AA138" i="9"/>
  <c r="Z160" i="9"/>
  <c r="V138" i="9"/>
  <c r="U138" i="9"/>
  <c r="T138" i="9"/>
  <c r="S138" i="9"/>
  <c r="R138" i="9"/>
  <c r="Q138" i="9"/>
  <c r="P138" i="9"/>
  <c r="O138" i="9"/>
  <c r="N138" i="9"/>
  <c r="M138" i="9"/>
  <c r="L138" i="9"/>
  <c r="K138" i="9"/>
  <c r="J138" i="9"/>
  <c r="I138" i="9"/>
  <c r="H138" i="9"/>
  <c r="G138" i="9"/>
  <c r="F138" i="9"/>
  <c r="F160" i="9" s="1"/>
  <c r="E138" i="9"/>
  <c r="E160" i="9" s="1"/>
  <c r="D138" i="9"/>
  <c r="AS137" i="9"/>
  <c r="AR137" i="9"/>
  <c r="AQ137" i="9"/>
  <c r="AP137" i="9"/>
  <c r="AO137" i="9"/>
  <c r="AN137" i="9"/>
  <c r="AM137" i="9"/>
  <c r="AL137" i="9"/>
  <c r="AK137" i="9"/>
  <c r="AJ137" i="9"/>
  <c r="AI137" i="9"/>
  <c r="AH137" i="9"/>
  <c r="AG137" i="9"/>
  <c r="AF137" i="9"/>
  <c r="AF159" i="9" s="1"/>
  <c r="AE137" i="9"/>
  <c r="AE159" i="9" s="1"/>
  <c r="AD137" i="9"/>
  <c r="AC137" i="9"/>
  <c r="AB137" i="9"/>
  <c r="AA137" i="9"/>
  <c r="V137" i="9"/>
  <c r="U137" i="9"/>
  <c r="T137" i="9"/>
  <c r="S137" i="9"/>
  <c r="R137" i="9"/>
  <c r="Q137" i="9"/>
  <c r="P137" i="9"/>
  <c r="O137" i="9"/>
  <c r="N137" i="9"/>
  <c r="M137" i="9"/>
  <c r="L137" i="9"/>
  <c r="L159" i="9" s="1"/>
  <c r="BG21" i="9" s="1"/>
  <c r="K137" i="9"/>
  <c r="J137" i="9"/>
  <c r="I137" i="9"/>
  <c r="H137" i="9"/>
  <c r="H159" i="9" s="1"/>
  <c r="G137" i="9"/>
  <c r="F137" i="9"/>
  <c r="F159" i="9" s="1"/>
  <c r="E137" i="9"/>
  <c r="D137" i="9"/>
  <c r="C159" i="9"/>
  <c r="AS136" i="9"/>
  <c r="AR136" i="9"/>
  <c r="AQ136" i="9"/>
  <c r="AP136" i="9"/>
  <c r="AO136" i="9"/>
  <c r="AN136" i="9"/>
  <c r="AM136" i="9"/>
  <c r="AL136" i="9"/>
  <c r="AK136" i="9"/>
  <c r="AJ136" i="9"/>
  <c r="AI136" i="9"/>
  <c r="AH136" i="9"/>
  <c r="AG136" i="9"/>
  <c r="AF136" i="9"/>
  <c r="AF158" i="9" s="1"/>
  <c r="AE136" i="9"/>
  <c r="AE158" i="9" s="1"/>
  <c r="AD136" i="9"/>
  <c r="AC136" i="9"/>
  <c r="AC158" i="9" s="1"/>
  <c r="AB136" i="9"/>
  <c r="AA136" i="9"/>
  <c r="V136" i="9"/>
  <c r="U136" i="9"/>
  <c r="T136" i="9"/>
  <c r="S136" i="9"/>
  <c r="R136" i="9"/>
  <c r="Q136" i="9"/>
  <c r="P136" i="9"/>
  <c r="O136" i="9"/>
  <c r="N136" i="9"/>
  <c r="M136" i="9"/>
  <c r="L136" i="9"/>
  <c r="K136" i="9"/>
  <c r="J136" i="9"/>
  <c r="I136" i="9"/>
  <c r="H136" i="9"/>
  <c r="G136" i="9"/>
  <c r="F136" i="9"/>
  <c r="E136" i="9"/>
  <c r="D136" i="9"/>
  <c r="C158" i="9"/>
  <c r="AS135" i="9"/>
  <c r="AR135" i="9"/>
  <c r="AQ135" i="9"/>
  <c r="AP135" i="9"/>
  <c r="AO135" i="9"/>
  <c r="AN135" i="9"/>
  <c r="AM135" i="9"/>
  <c r="AL135" i="9"/>
  <c r="AC157" i="9" s="1"/>
  <c r="AK135" i="9"/>
  <c r="AJ135" i="9"/>
  <c r="AI135" i="9"/>
  <c r="AH135" i="9"/>
  <c r="AG135" i="9"/>
  <c r="AF135" i="9"/>
  <c r="AE135" i="9"/>
  <c r="AE157" i="9" s="1"/>
  <c r="AD135" i="9"/>
  <c r="AD157" i="9" s="1"/>
  <c r="AC135" i="9"/>
  <c r="AB135" i="9"/>
  <c r="AB157" i="9" s="1"/>
  <c r="AA135" i="9"/>
  <c r="V135" i="9"/>
  <c r="U135" i="9"/>
  <c r="T135" i="9"/>
  <c r="S135" i="9"/>
  <c r="R135" i="9"/>
  <c r="Q135" i="9"/>
  <c r="P135" i="9"/>
  <c r="O135" i="9"/>
  <c r="N135" i="9"/>
  <c r="M135" i="9"/>
  <c r="L135" i="9"/>
  <c r="K135" i="9"/>
  <c r="J135" i="9"/>
  <c r="I135" i="9"/>
  <c r="H135" i="9"/>
  <c r="G135" i="9"/>
  <c r="F135" i="9"/>
  <c r="E135" i="9"/>
  <c r="D135" i="9"/>
  <c r="D157" i="9" s="1"/>
  <c r="C157" i="9"/>
  <c r="AS134" i="9"/>
  <c r="AR134" i="9"/>
  <c r="AQ134" i="9"/>
  <c r="AP134" i="9"/>
  <c r="AO134" i="9"/>
  <c r="AN134" i="9"/>
  <c r="AM134" i="9"/>
  <c r="AL134" i="9"/>
  <c r="AK134" i="9"/>
  <c r="AJ134" i="9"/>
  <c r="AI134" i="9"/>
  <c r="AI156" i="9" s="1"/>
  <c r="AH134" i="9"/>
  <c r="AG134" i="9"/>
  <c r="AF134" i="9"/>
  <c r="AF156" i="9" s="1"/>
  <c r="AE134" i="9"/>
  <c r="AE156" i="9" s="1"/>
  <c r="AD134" i="9"/>
  <c r="AD156" i="9" s="1"/>
  <c r="AC134" i="9"/>
  <c r="AC156" i="9" s="1"/>
  <c r="AB134" i="9"/>
  <c r="AA134" i="9"/>
  <c r="AA156" i="9" s="1"/>
  <c r="V134" i="9"/>
  <c r="U134" i="9"/>
  <c r="T134" i="9"/>
  <c r="S134" i="9"/>
  <c r="R134" i="9"/>
  <c r="Q134" i="9"/>
  <c r="P134" i="9"/>
  <c r="O134" i="9"/>
  <c r="N134" i="9"/>
  <c r="M134" i="9"/>
  <c r="L134" i="9"/>
  <c r="K134" i="9"/>
  <c r="K156" i="9" s="1"/>
  <c r="BF18" i="9" s="1"/>
  <c r="J134" i="9"/>
  <c r="I134" i="9"/>
  <c r="H134" i="9"/>
  <c r="G134" i="9"/>
  <c r="F134" i="9"/>
  <c r="E134" i="9"/>
  <c r="D134" i="9"/>
  <c r="C156" i="9"/>
  <c r="BO133" i="9"/>
  <c r="BN133" i="9"/>
  <c r="BM133" i="9"/>
  <c r="BL133" i="9"/>
  <c r="BK133" i="9"/>
  <c r="BJ133" i="9"/>
  <c r="BI133" i="9"/>
  <c r="BH133" i="9"/>
  <c r="BG133" i="9"/>
  <c r="BF133" i="9"/>
  <c r="BE133" i="9"/>
  <c r="BD133" i="9"/>
  <c r="BD150" i="9" s="1"/>
  <c r="BR22" i="9" s="1"/>
  <c r="BC133" i="9"/>
  <c r="BB133" i="9"/>
  <c r="BB150" i="9" s="1"/>
  <c r="BA133" i="9"/>
  <c r="AZ133" i="9"/>
  <c r="AZ150" i="9" s="1"/>
  <c r="BN22" i="9" s="1"/>
  <c r="AY133" i="9"/>
  <c r="AY150" i="9" s="1"/>
  <c r="AX133" i="9"/>
  <c r="AX150" i="9" s="1"/>
  <c r="BL22" i="9" s="1"/>
  <c r="AW133" i="9"/>
  <c r="AV150" i="9"/>
  <c r="BJ22" i="9" s="1"/>
  <c r="AS133" i="9"/>
  <c r="AR133" i="9"/>
  <c r="AQ133" i="9"/>
  <c r="AP133" i="9"/>
  <c r="AO133" i="9"/>
  <c r="AN133" i="9"/>
  <c r="AM133" i="9"/>
  <c r="AL133" i="9"/>
  <c r="AK133" i="9"/>
  <c r="AJ133" i="9"/>
  <c r="AI133" i="9"/>
  <c r="AH133" i="9"/>
  <c r="AH155" i="9" s="1"/>
  <c r="AG133" i="9"/>
  <c r="AG155" i="9" s="1"/>
  <c r="AF133" i="9"/>
  <c r="AF155" i="9" s="1"/>
  <c r="AE133" i="9"/>
  <c r="AD133" i="9"/>
  <c r="AD155" i="9" s="1"/>
  <c r="AC133" i="9"/>
  <c r="AC155" i="9" s="1"/>
  <c r="AB133" i="9"/>
  <c r="AA133" i="9"/>
  <c r="V133" i="9"/>
  <c r="U133" i="9"/>
  <c r="T133" i="9"/>
  <c r="S133" i="9"/>
  <c r="R133" i="9"/>
  <c r="Q133" i="9"/>
  <c r="P133" i="9"/>
  <c r="O133" i="9"/>
  <c r="N133" i="9"/>
  <c r="M133" i="9"/>
  <c r="L133" i="9"/>
  <c r="K133" i="9"/>
  <c r="J133" i="9"/>
  <c r="J155" i="9" s="1"/>
  <c r="BE17" i="9" s="1"/>
  <c r="I133" i="9"/>
  <c r="H133" i="9"/>
  <c r="G133" i="9"/>
  <c r="F133" i="9"/>
  <c r="E133" i="9"/>
  <c r="E155" i="9" s="1"/>
  <c r="D133" i="9"/>
  <c r="BO132" i="9"/>
  <c r="BN132" i="9"/>
  <c r="BM132" i="9"/>
  <c r="BL132" i="9"/>
  <c r="BK132" i="9"/>
  <c r="BJ132" i="9"/>
  <c r="BI132" i="9"/>
  <c r="BH132" i="9"/>
  <c r="BG132" i="9"/>
  <c r="BF132" i="9"/>
  <c r="BE132" i="9"/>
  <c r="BD132" i="9"/>
  <c r="BC132" i="9"/>
  <c r="BB132" i="9"/>
  <c r="BB149" i="9" s="1"/>
  <c r="BA132" i="9"/>
  <c r="BA149" i="9" s="1"/>
  <c r="BO21" i="9" s="1"/>
  <c r="AZ132" i="9"/>
  <c r="AZ149" i="9" s="1"/>
  <c r="BN21" i="9" s="1"/>
  <c r="AY132" i="9"/>
  <c r="AX132" i="9"/>
  <c r="AX149" i="9" s="1"/>
  <c r="BL21" i="9" s="1"/>
  <c r="AW132" i="9"/>
  <c r="AV149" i="9"/>
  <c r="BJ21" i="9" s="1"/>
  <c r="AS132" i="9"/>
  <c r="AR132" i="9"/>
  <c r="AQ132" i="9"/>
  <c r="AP132" i="9"/>
  <c r="AO132" i="9"/>
  <c r="AN132" i="9"/>
  <c r="AM132" i="9"/>
  <c r="AL132" i="9"/>
  <c r="AK132" i="9"/>
  <c r="AJ132" i="9"/>
  <c r="AI132" i="9"/>
  <c r="AI154" i="9" s="1"/>
  <c r="AH132" i="9"/>
  <c r="AH154" i="9" s="1"/>
  <c r="AG132" i="9"/>
  <c r="AF132" i="9"/>
  <c r="AF154" i="9" s="1"/>
  <c r="AE132" i="9"/>
  <c r="AD132" i="9"/>
  <c r="AC132" i="9"/>
  <c r="AB132" i="9"/>
  <c r="AB154" i="9" s="1"/>
  <c r="AA132" i="9"/>
  <c r="AA154" i="9" s="1"/>
  <c r="Z154" i="9"/>
  <c r="V132" i="9"/>
  <c r="U132" i="9"/>
  <c r="T132" i="9"/>
  <c r="S132" i="9"/>
  <c r="R132" i="9"/>
  <c r="Q132" i="9"/>
  <c r="P132" i="9"/>
  <c r="O132" i="9"/>
  <c r="N132" i="9"/>
  <c r="M132" i="9"/>
  <c r="L132" i="9"/>
  <c r="K132" i="9"/>
  <c r="J132" i="9"/>
  <c r="I132" i="9"/>
  <c r="I154" i="9" s="1"/>
  <c r="BD16" i="9" s="1"/>
  <c r="H132" i="9"/>
  <c r="G132" i="9"/>
  <c r="G154" i="9" s="1"/>
  <c r="F132" i="9"/>
  <c r="E132" i="9"/>
  <c r="E154" i="9" s="1"/>
  <c r="D132" i="9"/>
  <c r="C154" i="9"/>
  <c r="BO131" i="9"/>
  <c r="BN131" i="9"/>
  <c r="BM131" i="9"/>
  <c r="BL131" i="9"/>
  <c r="BK131" i="9"/>
  <c r="BJ131" i="9"/>
  <c r="BI131" i="9"/>
  <c r="BH131" i="9"/>
  <c r="AY148" i="9" s="1"/>
  <c r="BM20" i="9" s="1"/>
  <c r="BG131" i="9"/>
  <c r="BF131" i="9"/>
  <c r="BE131" i="9"/>
  <c r="BE148" i="9" s="1"/>
  <c r="BS20" i="9" s="1"/>
  <c r="BD131" i="9"/>
  <c r="BD148" i="9" s="1"/>
  <c r="BR20" i="9" s="1"/>
  <c r="BC131" i="9"/>
  <c r="BB131" i="9"/>
  <c r="BB148" i="9" s="1"/>
  <c r="BP20" i="9" s="1"/>
  <c r="BA131" i="9"/>
  <c r="AZ131" i="9"/>
  <c r="AY131" i="9"/>
  <c r="AX131" i="9"/>
  <c r="AX148" i="9" s="1"/>
  <c r="AW131" i="9"/>
  <c r="AW148" i="9" s="1"/>
  <c r="BK20" i="9" s="1"/>
  <c r="AS131" i="9"/>
  <c r="AR131" i="9"/>
  <c r="AQ131" i="9"/>
  <c r="AP131" i="9"/>
  <c r="AO131" i="9"/>
  <c r="AN131" i="9"/>
  <c r="AM131" i="9"/>
  <c r="AL131" i="9"/>
  <c r="AK131" i="9"/>
  <c r="AJ131" i="9"/>
  <c r="AI131" i="9"/>
  <c r="AI153" i="9" s="1"/>
  <c r="AH131" i="9"/>
  <c r="AG131" i="9"/>
  <c r="AF131" i="9"/>
  <c r="AE131" i="9"/>
  <c r="AE153" i="9" s="1"/>
  <c r="AD131" i="9"/>
  <c r="AD153" i="9" s="1"/>
  <c r="AC131" i="9"/>
  <c r="AC153" i="9" s="1"/>
  <c r="AB131" i="9"/>
  <c r="AA131" i="9"/>
  <c r="AA153" i="9" s="1"/>
  <c r="Z153" i="9"/>
  <c r="V131" i="9"/>
  <c r="U131" i="9"/>
  <c r="T131" i="9"/>
  <c r="S131" i="9"/>
  <c r="R131" i="9"/>
  <c r="Q131" i="9"/>
  <c r="P131" i="9"/>
  <c r="O131" i="9"/>
  <c r="N131" i="9"/>
  <c r="M131" i="9"/>
  <c r="L131" i="9"/>
  <c r="K131" i="9"/>
  <c r="K153" i="9" s="1"/>
  <c r="BF15" i="9" s="1"/>
  <c r="J131" i="9"/>
  <c r="I131" i="9"/>
  <c r="H131" i="9"/>
  <c r="G131" i="9"/>
  <c r="F131" i="9"/>
  <c r="E131" i="9"/>
  <c r="D131" i="9"/>
  <c r="D153" i="9" s="1"/>
  <c r="BO130" i="9"/>
  <c r="BN130" i="9"/>
  <c r="BM130" i="9"/>
  <c r="BL130" i="9"/>
  <c r="BK130" i="9"/>
  <c r="BJ130" i="9"/>
  <c r="BI130" i="9"/>
  <c r="BH130" i="9"/>
  <c r="BG130" i="9"/>
  <c r="BF130" i="9"/>
  <c r="BE130" i="9"/>
  <c r="BD130" i="9"/>
  <c r="BD147" i="9" s="1"/>
  <c r="BR19" i="9" s="1"/>
  <c r="BC130" i="9"/>
  <c r="BB130" i="9"/>
  <c r="BA130" i="9"/>
  <c r="AZ130" i="9"/>
  <c r="AZ147" i="9" s="1"/>
  <c r="BN19" i="9" s="1"/>
  <c r="AY130" i="9"/>
  <c r="AY147" i="9" s="1"/>
  <c r="AX130" i="9"/>
  <c r="AX147" i="9" s="1"/>
  <c r="AW130" i="9"/>
  <c r="AS130" i="9"/>
  <c r="AR130" i="9"/>
  <c r="AQ130" i="9"/>
  <c r="AP130" i="9"/>
  <c r="AO130" i="9"/>
  <c r="AN130" i="9"/>
  <c r="AM130" i="9"/>
  <c r="AL130" i="9"/>
  <c r="AK130" i="9"/>
  <c r="AJ130" i="9"/>
  <c r="AI130" i="9"/>
  <c r="AH130" i="9"/>
  <c r="AG130" i="9"/>
  <c r="AG152" i="9" s="1"/>
  <c r="AF130" i="9"/>
  <c r="AF152" i="9" s="1"/>
  <c r="AE130" i="9"/>
  <c r="AE152" i="9" s="1"/>
  <c r="AD130" i="9"/>
  <c r="AC130" i="9"/>
  <c r="AC152" i="9" s="1"/>
  <c r="AB130" i="9"/>
  <c r="AA130" i="9"/>
  <c r="Z152" i="9"/>
  <c r="V130" i="9"/>
  <c r="U130" i="9"/>
  <c r="T130" i="9"/>
  <c r="S130" i="9"/>
  <c r="R130" i="9"/>
  <c r="Q130" i="9"/>
  <c r="P130" i="9"/>
  <c r="O130" i="9"/>
  <c r="N130" i="9"/>
  <c r="M130" i="9"/>
  <c r="L130" i="9"/>
  <c r="K130" i="9"/>
  <c r="J130" i="9"/>
  <c r="I130" i="9"/>
  <c r="H130" i="9"/>
  <c r="G130" i="9"/>
  <c r="F130" i="9"/>
  <c r="E130" i="9"/>
  <c r="E152" i="9" s="1"/>
  <c r="D130" i="9"/>
  <c r="D152" i="9" s="1"/>
  <c r="C152" i="9"/>
  <c r="BO129" i="9"/>
  <c r="BN129" i="9"/>
  <c r="BM129" i="9"/>
  <c r="BL129" i="9"/>
  <c r="BK129" i="9"/>
  <c r="BJ129" i="9"/>
  <c r="BI129" i="9"/>
  <c r="BH129" i="9"/>
  <c r="BG129" i="9"/>
  <c r="BF129" i="9"/>
  <c r="BE129" i="9"/>
  <c r="BD129" i="9"/>
  <c r="BC129" i="9"/>
  <c r="BC146" i="9" s="1"/>
  <c r="BQ18" i="9" s="1"/>
  <c r="BB129" i="9"/>
  <c r="BB146" i="9" s="1"/>
  <c r="BP18" i="9" s="1"/>
  <c r="BA129" i="9"/>
  <c r="BA146" i="9" s="1"/>
  <c r="BO18" i="9" s="1"/>
  <c r="AZ129" i="9"/>
  <c r="AY129" i="9"/>
  <c r="AY146" i="9" s="1"/>
  <c r="BM18" i="9" s="1"/>
  <c r="AX129" i="9"/>
  <c r="AW129" i="9"/>
  <c r="AV146" i="9"/>
  <c r="BJ18" i="9" s="1"/>
  <c r="AS129" i="9"/>
  <c r="AR129" i="9"/>
  <c r="AQ129" i="9"/>
  <c r="AP129" i="9"/>
  <c r="AO129" i="9"/>
  <c r="AN129" i="9"/>
  <c r="AM129" i="9"/>
  <c r="AL129" i="9"/>
  <c r="AK129" i="9"/>
  <c r="AJ129" i="9"/>
  <c r="AI129" i="9"/>
  <c r="AI151" i="9" s="1"/>
  <c r="AH129" i="9"/>
  <c r="AG129" i="9"/>
  <c r="AG151" i="9" s="1"/>
  <c r="AF129" i="9"/>
  <c r="AE129" i="9"/>
  <c r="AD129" i="9"/>
  <c r="AC129" i="9"/>
  <c r="AC151" i="9" s="1"/>
  <c r="AB129" i="9"/>
  <c r="AB151" i="9" s="1"/>
  <c r="AA129" i="9"/>
  <c r="AA151" i="9" s="1"/>
  <c r="Z151" i="9"/>
  <c r="V129" i="9"/>
  <c r="U129" i="9"/>
  <c r="T129" i="9"/>
  <c r="S129" i="9"/>
  <c r="R129" i="9"/>
  <c r="Q129" i="9"/>
  <c r="P129" i="9"/>
  <c r="O129" i="9"/>
  <c r="N129" i="9"/>
  <c r="M129" i="9"/>
  <c r="L129" i="9"/>
  <c r="K129" i="9"/>
  <c r="J129" i="9"/>
  <c r="I129" i="9"/>
  <c r="I151" i="9" s="1"/>
  <c r="H129" i="9"/>
  <c r="H151" i="9" s="1"/>
  <c r="G129" i="9"/>
  <c r="F129" i="9"/>
  <c r="E129" i="9"/>
  <c r="D129" i="9"/>
  <c r="C151" i="9"/>
  <c r="BO128" i="9"/>
  <c r="BN128" i="9"/>
  <c r="BM128" i="9"/>
  <c r="BL128" i="9"/>
  <c r="BK128" i="9"/>
  <c r="BJ128" i="9"/>
  <c r="BI128" i="9"/>
  <c r="BH128" i="9"/>
  <c r="BG128" i="9"/>
  <c r="BF128" i="9"/>
  <c r="BE128" i="9"/>
  <c r="BD128" i="9"/>
  <c r="BC128" i="9"/>
  <c r="BB128" i="9"/>
  <c r="BA128" i="9"/>
  <c r="AZ128" i="9"/>
  <c r="AY128" i="9"/>
  <c r="AY145" i="9" s="1"/>
  <c r="AX128" i="9"/>
  <c r="AX145" i="9" s="1"/>
  <c r="BL17" i="9" s="1"/>
  <c r="AW128" i="9"/>
  <c r="AS128" i="9"/>
  <c r="AR128" i="9"/>
  <c r="AQ128" i="9"/>
  <c r="AP128" i="9"/>
  <c r="AO128" i="9"/>
  <c r="AN128" i="9"/>
  <c r="AM128" i="9"/>
  <c r="AL128" i="9"/>
  <c r="AK128" i="9"/>
  <c r="AJ128" i="9"/>
  <c r="AI128" i="9"/>
  <c r="AH128" i="9"/>
  <c r="AH150" i="9" s="1"/>
  <c r="AG128" i="9"/>
  <c r="AF128" i="9"/>
  <c r="AF150" i="9" s="1"/>
  <c r="AE128" i="9"/>
  <c r="AE150" i="9" s="1"/>
  <c r="AD128" i="9"/>
  <c r="AD150" i="9" s="1"/>
  <c r="AC128" i="9"/>
  <c r="AB128" i="9"/>
  <c r="AB150" i="9" s="1"/>
  <c r="AA128" i="9"/>
  <c r="V128" i="9"/>
  <c r="U128" i="9"/>
  <c r="T128" i="9"/>
  <c r="S128" i="9"/>
  <c r="R128" i="9"/>
  <c r="Q128" i="9"/>
  <c r="P128" i="9"/>
  <c r="O128" i="9"/>
  <c r="N128" i="9"/>
  <c r="M128" i="9"/>
  <c r="L128" i="9"/>
  <c r="L150" i="9" s="1"/>
  <c r="BG12" i="9" s="1"/>
  <c r="K128" i="9"/>
  <c r="J128" i="9"/>
  <c r="I128" i="9"/>
  <c r="H128" i="9"/>
  <c r="G128" i="9"/>
  <c r="F128" i="9"/>
  <c r="E128" i="9"/>
  <c r="D128" i="9"/>
  <c r="C150" i="9"/>
  <c r="BO127" i="9"/>
  <c r="BN127" i="9"/>
  <c r="BM127" i="9"/>
  <c r="BL127" i="9"/>
  <c r="BK127" i="9"/>
  <c r="BJ127" i="9"/>
  <c r="BI127" i="9"/>
  <c r="BH127" i="9"/>
  <c r="BG127" i="9"/>
  <c r="BF127" i="9"/>
  <c r="BE127" i="9"/>
  <c r="BD127" i="9"/>
  <c r="BC127" i="9"/>
  <c r="BB127" i="9"/>
  <c r="BA127" i="9"/>
  <c r="BA144" i="9" s="1"/>
  <c r="BO16" i="9" s="1"/>
  <c r="AZ127" i="9"/>
  <c r="AY127" i="9"/>
  <c r="AX127" i="9"/>
  <c r="AW127" i="9"/>
  <c r="AV144" i="9"/>
  <c r="BJ16" i="9" s="1"/>
  <c r="AS127" i="9"/>
  <c r="AR127" i="9"/>
  <c r="AQ127" i="9"/>
  <c r="AP127" i="9"/>
  <c r="AO127" i="9"/>
  <c r="AN127" i="9"/>
  <c r="AM127" i="9"/>
  <c r="AL127" i="9"/>
  <c r="AK127" i="9"/>
  <c r="AJ127" i="9"/>
  <c r="AI127" i="9"/>
  <c r="AI149" i="9" s="1"/>
  <c r="AH127" i="9"/>
  <c r="AH149" i="9" s="1"/>
  <c r="AG127" i="9"/>
  <c r="AF127" i="9"/>
  <c r="AE127" i="9"/>
  <c r="AE149" i="9" s="1"/>
  <c r="AD127" i="9"/>
  <c r="AC127" i="9"/>
  <c r="AC149" i="9" s="1"/>
  <c r="AB127" i="9"/>
  <c r="AA127" i="9"/>
  <c r="AA149" i="9" s="1"/>
  <c r="Z149" i="9"/>
  <c r="V127" i="9"/>
  <c r="U127" i="9"/>
  <c r="T127" i="9"/>
  <c r="S127" i="9"/>
  <c r="R127" i="9"/>
  <c r="Q127" i="9"/>
  <c r="P127" i="9"/>
  <c r="O127" i="9"/>
  <c r="N127" i="9"/>
  <c r="M127" i="9"/>
  <c r="L127" i="9"/>
  <c r="K127" i="9"/>
  <c r="J127" i="9"/>
  <c r="I127" i="9"/>
  <c r="H127" i="9"/>
  <c r="G127" i="9"/>
  <c r="F127" i="9"/>
  <c r="F149" i="9" s="1"/>
  <c r="E127" i="9"/>
  <c r="D127" i="9"/>
  <c r="BO126" i="9"/>
  <c r="BN126" i="9"/>
  <c r="BM126" i="9"/>
  <c r="BL126" i="9"/>
  <c r="BK126" i="9"/>
  <c r="BJ126" i="9"/>
  <c r="BI126" i="9"/>
  <c r="BH126" i="9"/>
  <c r="BG126" i="9"/>
  <c r="BF126" i="9"/>
  <c r="BE126" i="9"/>
  <c r="BD126" i="9"/>
  <c r="BD143" i="9" s="1"/>
  <c r="BR15" i="9" s="1"/>
  <c r="BC126" i="9"/>
  <c r="BB126" i="9"/>
  <c r="BA126" i="9"/>
  <c r="AZ126" i="9"/>
  <c r="AY126" i="9"/>
  <c r="AX126" i="9"/>
  <c r="AX143" i="9" s="1"/>
  <c r="AW126" i="9"/>
  <c r="AV143" i="9"/>
  <c r="BJ15" i="9" s="1"/>
  <c r="AS126" i="9"/>
  <c r="AR126" i="9"/>
  <c r="AQ126" i="9"/>
  <c r="AP126" i="9"/>
  <c r="AO126" i="9"/>
  <c r="AN126" i="9"/>
  <c r="AM126" i="9"/>
  <c r="AL126" i="9"/>
  <c r="AK126" i="9"/>
  <c r="AJ126" i="9"/>
  <c r="AI126" i="9"/>
  <c r="AH126" i="9"/>
  <c r="AH148" i="9" s="1"/>
  <c r="AG126" i="9"/>
  <c r="AF126" i="9"/>
  <c r="AF148" i="9" s="1"/>
  <c r="AE126" i="9"/>
  <c r="AD126" i="9"/>
  <c r="AD148" i="9" s="1"/>
  <c r="AC126" i="9"/>
  <c r="AC148" i="9" s="1"/>
  <c r="AB126" i="9"/>
  <c r="AB148" i="9" s="1"/>
  <c r="AA126" i="9"/>
  <c r="Z148" i="9"/>
  <c r="V126" i="9"/>
  <c r="U126" i="9"/>
  <c r="T126" i="9"/>
  <c r="S126" i="9"/>
  <c r="R126" i="9"/>
  <c r="Q126" i="9"/>
  <c r="P126" i="9"/>
  <c r="O126" i="9"/>
  <c r="N126" i="9"/>
  <c r="M126" i="9"/>
  <c r="L126" i="9"/>
  <c r="K126" i="9"/>
  <c r="J126" i="9"/>
  <c r="I126" i="9"/>
  <c r="H126" i="9"/>
  <c r="G126" i="9"/>
  <c r="F126" i="9"/>
  <c r="E126" i="9"/>
  <c r="E148" i="9" s="1"/>
  <c r="D126" i="9"/>
  <c r="C148" i="9"/>
  <c r="BO125" i="9"/>
  <c r="BN125" i="9"/>
  <c r="BM125" i="9"/>
  <c r="BL125" i="9"/>
  <c r="BK125" i="9"/>
  <c r="BJ125" i="9"/>
  <c r="BI125" i="9"/>
  <c r="BH125" i="9"/>
  <c r="BG125" i="9"/>
  <c r="BF125" i="9"/>
  <c r="BE125" i="9"/>
  <c r="BD125" i="9"/>
  <c r="BC125" i="9"/>
  <c r="BB125" i="9"/>
  <c r="BA125" i="9"/>
  <c r="AZ125" i="9"/>
  <c r="AY125" i="9"/>
  <c r="AY142" i="9" s="1"/>
  <c r="BM14" i="9" s="1"/>
  <c r="AX125" i="9"/>
  <c r="AX142" i="9" s="1"/>
  <c r="BL14" i="9" s="1"/>
  <c r="AW125" i="9"/>
  <c r="AV142" i="9"/>
  <c r="BJ14" i="9" s="1"/>
  <c r="AS125" i="9"/>
  <c r="AR125" i="9"/>
  <c r="AQ125" i="9"/>
  <c r="AP125" i="9"/>
  <c r="AO125" i="9"/>
  <c r="AN125" i="9"/>
  <c r="AM125" i="9"/>
  <c r="AL125" i="9"/>
  <c r="AK125" i="9"/>
  <c r="AJ125" i="9"/>
  <c r="AI125" i="9"/>
  <c r="AH125" i="9"/>
  <c r="AH147" i="9" s="1"/>
  <c r="AG125" i="9"/>
  <c r="AG147" i="9" s="1"/>
  <c r="AF125" i="9"/>
  <c r="AF147" i="9" s="1"/>
  <c r="AE125" i="9"/>
  <c r="AD125" i="9"/>
  <c r="AD147" i="9" s="1"/>
  <c r="AC125" i="9"/>
  <c r="AB125" i="9"/>
  <c r="AB147" i="9" s="1"/>
  <c r="AA125" i="9"/>
  <c r="Z147" i="9"/>
  <c r="V125" i="9"/>
  <c r="U125" i="9"/>
  <c r="T125" i="9"/>
  <c r="S125" i="9"/>
  <c r="R125" i="9"/>
  <c r="Q125" i="9"/>
  <c r="P125" i="9"/>
  <c r="O125" i="9"/>
  <c r="N125" i="9"/>
  <c r="M125" i="9"/>
  <c r="L125" i="9"/>
  <c r="K125" i="9"/>
  <c r="J125" i="9"/>
  <c r="I125" i="9"/>
  <c r="I147" i="9" s="1"/>
  <c r="BD9" i="9" s="1"/>
  <c r="H125" i="9"/>
  <c r="G125" i="9"/>
  <c r="F125" i="9"/>
  <c r="E125" i="9"/>
  <c r="D125" i="9"/>
  <c r="BO124" i="9"/>
  <c r="BN124" i="9"/>
  <c r="BM124" i="9"/>
  <c r="BL124" i="9"/>
  <c r="BK124" i="9"/>
  <c r="BJ124" i="9"/>
  <c r="BI124" i="9"/>
  <c r="BH124" i="9"/>
  <c r="BG124" i="9"/>
  <c r="BF124" i="9"/>
  <c r="BE124" i="9"/>
  <c r="BD124" i="9"/>
  <c r="BC124" i="9"/>
  <c r="BB124" i="9"/>
  <c r="BB141" i="9" s="1"/>
  <c r="BA124" i="9"/>
  <c r="AZ124" i="9"/>
  <c r="AY124" i="9"/>
  <c r="AX124" i="9"/>
  <c r="AW124" i="9"/>
  <c r="AW141" i="9" s="1"/>
  <c r="AV141" i="9"/>
  <c r="BJ13" i="9" s="1"/>
  <c r="BO123" i="9"/>
  <c r="BN123" i="9"/>
  <c r="BM123" i="9"/>
  <c r="BL123" i="9"/>
  <c r="BK123" i="9"/>
  <c r="BJ123" i="9"/>
  <c r="BI123" i="9"/>
  <c r="BH123" i="9"/>
  <c r="BG123" i="9"/>
  <c r="BF123" i="9"/>
  <c r="BE123" i="9"/>
  <c r="BD123" i="9"/>
  <c r="BC123" i="9"/>
  <c r="BB123" i="9"/>
  <c r="BA123" i="9"/>
  <c r="AZ123" i="9"/>
  <c r="AY123" i="9"/>
  <c r="AX123" i="9"/>
  <c r="AW123" i="9"/>
  <c r="AW140" i="9" s="1"/>
  <c r="BK12" i="9" s="1"/>
  <c r="AV140" i="9"/>
  <c r="BJ12" i="9" s="1"/>
  <c r="BO122" i="9"/>
  <c r="BN122" i="9"/>
  <c r="BM122" i="9"/>
  <c r="BL122" i="9"/>
  <c r="BK122" i="9"/>
  <c r="BJ122" i="9"/>
  <c r="BI122" i="9"/>
  <c r="BH122" i="9"/>
  <c r="BG122" i="9"/>
  <c r="BF122" i="9"/>
  <c r="BE122" i="9"/>
  <c r="BD122" i="9"/>
  <c r="BC122" i="9"/>
  <c r="BC139" i="9" s="1"/>
  <c r="BB122" i="9"/>
  <c r="BA122" i="9"/>
  <c r="AZ122" i="9"/>
  <c r="AY122" i="9"/>
  <c r="AX122" i="9"/>
  <c r="AW122" i="9"/>
  <c r="BO121" i="9"/>
  <c r="BN121" i="9"/>
  <c r="BM121" i="9"/>
  <c r="BL121" i="9"/>
  <c r="BK121" i="9"/>
  <c r="BJ121" i="9"/>
  <c r="BI121" i="9"/>
  <c r="BH121" i="9"/>
  <c r="BG121" i="9"/>
  <c r="BF121" i="9"/>
  <c r="BE121" i="9"/>
  <c r="BD121" i="9"/>
  <c r="BD138" i="9" s="1"/>
  <c r="BR10" i="9" s="1"/>
  <c r="BC121" i="9"/>
  <c r="BB121" i="9"/>
  <c r="BA121" i="9"/>
  <c r="AZ121" i="9"/>
  <c r="AY121" i="9"/>
  <c r="AX121" i="9"/>
  <c r="AX138" i="9" s="1"/>
  <c r="BL10" i="9" s="1"/>
  <c r="AW121" i="9"/>
  <c r="AV138" i="9"/>
  <c r="BJ10" i="9" s="1"/>
  <c r="BO120" i="9"/>
  <c r="BN120" i="9"/>
  <c r="BM120" i="9"/>
  <c r="BL120" i="9"/>
  <c r="BK120" i="9"/>
  <c r="BJ120" i="9"/>
  <c r="BI120" i="9"/>
  <c r="BH120" i="9"/>
  <c r="BG120" i="9"/>
  <c r="BF120" i="9"/>
  <c r="BE120" i="9"/>
  <c r="BD120" i="9"/>
  <c r="BC120" i="9"/>
  <c r="BB120" i="9"/>
  <c r="BB137" i="9" s="1"/>
  <c r="BP9" i="9" s="1"/>
  <c r="BA120" i="9"/>
  <c r="AZ120" i="9"/>
  <c r="AY120" i="9"/>
  <c r="AX120" i="9"/>
  <c r="AW120" i="9"/>
  <c r="AV137" i="9"/>
  <c r="BJ9" i="9" s="1"/>
  <c r="O80" i="9"/>
  <c r="T81" i="9"/>
  <c r="Q82" i="9"/>
  <c r="V83" i="9"/>
  <c r="AR84" i="9"/>
  <c r="P77" i="9"/>
  <c r="AR76" i="9"/>
  <c r="AS50" i="9"/>
  <c r="AO46" i="9"/>
  <c r="AP45" i="9"/>
  <c r="M45" i="9"/>
  <c r="N45" i="9"/>
  <c r="V45" i="9"/>
  <c r="R46" i="9"/>
  <c r="S46" i="9"/>
  <c r="M49" i="9"/>
  <c r="T49" i="9"/>
  <c r="U49" i="9"/>
  <c r="R44" i="9"/>
  <c r="P45" i="9"/>
  <c r="T46" i="9"/>
  <c r="R47" i="9"/>
  <c r="P48" i="9"/>
  <c r="N49" i="9"/>
  <c r="T50" i="9"/>
  <c r="E84" i="9"/>
  <c r="G84" i="9"/>
  <c r="R79" i="9"/>
  <c r="T78" i="9"/>
  <c r="AL49" i="9"/>
  <c r="AO48" i="9"/>
  <c r="AL47" i="9"/>
  <c r="AS44" i="9"/>
  <c r="H28" i="8"/>
  <c r="H11" i="8"/>
  <c r="I11" i="8" s="1"/>
  <c r="H12" i="8"/>
  <c r="I12" i="8" s="1"/>
  <c r="H13" i="8"/>
  <c r="I13" i="8" s="1"/>
  <c r="H14" i="8"/>
  <c r="I14" i="8" s="1"/>
  <c r="H15" i="8"/>
  <c r="I15" i="8" s="1"/>
  <c r="H16" i="8"/>
  <c r="I16" i="8" s="1"/>
  <c r="H17" i="8"/>
  <c r="H18" i="8"/>
  <c r="I18" i="8" s="1"/>
  <c r="H19" i="8"/>
  <c r="I19" i="8" s="1"/>
  <c r="H20" i="8"/>
  <c r="I20" i="8" s="1"/>
  <c r="J20" i="8" s="1"/>
  <c r="H21" i="8"/>
  <c r="I21" i="8" s="1"/>
  <c r="H22" i="8"/>
  <c r="I22" i="8" s="1"/>
  <c r="H23" i="8"/>
  <c r="I23" i="8" s="1"/>
  <c r="J23" i="8" s="1"/>
  <c r="H24" i="8"/>
  <c r="I24" i="8" s="1"/>
  <c r="J24" i="8" s="1"/>
  <c r="H25" i="8"/>
  <c r="I25" i="8" s="1"/>
  <c r="H26" i="8"/>
  <c r="I26" i="8" s="1"/>
  <c r="H27" i="8"/>
  <c r="I27" i="8" s="1"/>
  <c r="J27" i="8" s="1"/>
  <c r="K27" i="8" s="1"/>
  <c r="O28" i="8"/>
  <c r="H10" i="8"/>
  <c r="D11" i="8"/>
  <c r="E11" i="8" s="1"/>
  <c r="D12" i="8"/>
  <c r="E12" i="8" s="1"/>
  <c r="D13" i="8"/>
  <c r="E13" i="8" s="1"/>
  <c r="D14" i="8"/>
  <c r="E14" i="8" s="1"/>
  <c r="D15" i="8"/>
  <c r="E15" i="8" s="1"/>
  <c r="D16" i="8"/>
  <c r="E16" i="8" s="1"/>
  <c r="D17" i="8"/>
  <c r="E17" i="8" s="1"/>
  <c r="D18" i="8"/>
  <c r="E18" i="8" s="1"/>
  <c r="D19" i="8"/>
  <c r="E19" i="8" s="1"/>
  <c r="D20" i="8"/>
  <c r="E20" i="8" s="1"/>
  <c r="D21" i="8"/>
  <c r="E21" i="8" s="1"/>
  <c r="D22" i="8"/>
  <c r="E22" i="8" s="1"/>
  <c r="D23" i="8"/>
  <c r="E23" i="8" s="1"/>
  <c r="D24" i="8"/>
  <c r="E24" i="8" s="1"/>
  <c r="D25" i="8"/>
  <c r="E25" i="8" s="1"/>
  <c r="D26" i="8"/>
  <c r="E26" i="8" s="1"/>
  <c r="D27" i="8"/>
  <c r="E27" i="8" s="1"/>
  <c r="D28" i="8"/>
  <c r="E28" i="8" s="1"/>
  <c r="D10" i="8"/>
  <c r="E10" i="8" s="1"/>
  <c r="S36" i="7"/>
  <c r="T36" i="7" s="1"/>
  <c r="U36" i="7" s="1"/>
  <c r="S35" i="7"/>
  <c r="T35" i="7" s="1"/>
  <c r="U35" i="7" s="1"/>
  <c r="S34" i="7"/>
  <c r="S33" i="7"/>
  <c r="T33" i="7" s="1"/>
  <c r="U33" i="7" s="1"/>
  <c r="S32" i="7"/>
  <c r="T32" i="7" s="1"/>
  <c r="U32" i="7" s="1"/>
  <c r="S31" i="7"/>
  <c r="S30" i="7"/>
  <c r="S29" i="7"/>
  <c r="T29" i="7" s="1"/>
  <c r="U29" i="7" s="1"/>
  <c r="R25" i="7"/>
  <c r="S21" i="7"/>
  <c r="S20" i="7"/>
  <c r="S19" i="7"/>
  <c r="S18" i="7"/>
  <c r="S17" i="7"/>
  <c r="S16" i="7"/>
  <c r="R12" i="7"/>
  <c r="H42" i="7"/>
  <c r="H41" i="7"/>
  <c r="H40" i="7"/>
  <c r="H39" i="7"/>
  <c r="H38" i="7"/>
  <c r="H37" i="7"/>
  <c r="H36" i="7"/>
  <c r="H35" i="7"/>
  <c r="H34" i="7"/>
  <c r="H33" i="7"/>
  <c r="G29" i="7"/>
  <c r="H17" i="7"/>
  <c r="H18" i="7"/>
  <c r="H16" i="7"/>
  <c r="H25" i="7"/>
  <c r="H24" i="7"/>
  <c r="H23" i="7"/>
  <c r="H19" i="7"/>
  <c r="H20" i="7"/>
  <c r="H21" i="7"/>
  <c r="H22" i="7"/>
  <c r="G12" i="7"/>
  <c r="E24" i="3"/>
  <c r="F24" i="3"/>
  <c r="D24" i="3"/>
  <c r="E29" i="3"/>
  <c r="F29" i="3"/>
  <c r="E30" i="3"/>
  <c r="E31" i="3" s="1"/>
  <c r="F30" i="3"/>
  <c r="F31" i="3" s="1"/>
  <c r="D30" i="3"/>
  <c r="D31" i="3" s="1"/>
  <c r="D29" i="3"/>
  <c r="E28" i="3"/>
  <c r="F28" i="3"/>
  <c r="D28" i="3"/>
  <c r="Z26" i="6"/>
  <c r="AA26" i="6"/>
  <c r="AB26" i="6"/>
  <c r="AC26" i="6"/>
  <c r="AD26" i="6"/>
  <c r="Z27" i="6"/>
  <c r="Z31" i="6" s="1"/>
  <c r="AA27" i="6"/>
  <c r="AA31" i="6" s="1"/>
  <c r="AB27" i="6"/>
  <c r="AB31" i="6" s="1"/>
  <c r="AC27" i="6"/>
  <c r="AC31" i="6" s="1"/>
  <c r="AD27" i="6"/>
  <c r="AD31" i="6" s="1"/>
  <c r="Z29" i="6"/>
  <c r="Z32" i="6" s="1"/>
  <c r="AA29" i="6"/>
  <c r="AA32" i="6" s="1"/>
  <c r="AB29" i="6"/>
  <c r="AB32" i="6" s="1"/>
  <c r="AC29" i="6"/>
  <c r="AC32" i="6" s="1"/>
  <c r="AD29" i="6"/>
  <c r="AD32" i="6" s="1"/>
  <c r="AD33" i="6" s="1"/>
  <c r="Z37" i="6"/>
  <c r="Z38" i="6"/>
  <c r="Z39" i="6"/>
  <c r="Z40" i="6"/>
  <c r="Z41" i="6"/>
  <c r="D68" i="6" a="1"/>
  <c r="D68" i="6" s="1"/>
  <c r="E30" i="5" s="1"/>
  <c r="E68" i="6" a="1"/>
  <c r="E68" i="6" s="1"/>
  <c r="F30" i="5" s="1"/>
  <c r="F68" i="6" a="1"/>
  <c r="F68" i="6"/>
  <c r="G30" i="5" s="1"/>
  <c r="G68" i="6" a="1"/>
  <c r="G68" i="6"/>
  <c r="H30" i="5" s="1"/>
  <c r="C68" i="6" a="1"/>
  <c r="C68" i="6" s="1"/>
  <c r="D30" i="5" s="1"/>
  <c r="S18" i="3"/>
  <c r="T18" i="3"/>
  <c r="U18" i="3"/>
  <c r="V18" i="3"/>
  <c r="R18" i="3"/>
  <c r="N63" i="4"/>
  <c r="N81" i="4" s="1"/>
  <c r="O63" i="4"/>
  <c r="N79" i="4"/>
  <c r="O79" i="4"/>
  <c r="N80" i="4"/>
  <c r="O81" i="4"/>
  <c r="N36" i="4"/>
  <c r="N54" i="4" s="1"/>
  <c r="N29" i="4"/>
  <c r="O29" i="4"/>
  <c r="O36" i="4" s="1"/>
  <c r="O54" i="4" s="1"/>
  <c r="R22" i="6"/>
  <c r="S22" i="6"/>
  <c r="T22" i="6"/>
  <c r="U22" i="6"/>
  <c r="Q22" i="6"/>
  <c r="K23" i="6"/>
  <c r="L23" i="6"/>
  <c r="M23" i="6"/>
  <c r="N23" i="6"/>
  <c r="J23" i="6"/>
  <c r="J22" i="6"/>
  <c r="K22" i="6"/>
  <c r="L22" i="6"/>
  <c r="M22" i="6"/>
  <c r="N22" i="6"/>
  <c r="D22" i="6"/>
  <c r="E22" i="6"/>
  <c r="F22" i="6"/>
  <c r="G22" i="6"/>
  <c r="C22" i="6"/>
  <c r="U28" i="5"/>
  <c r="V28" i="5"/>
  <c r="W28" i="5"/>
  <c r="X28" i="5"/>
  <c r="U29" i="5"/>
  <c r="V29" i="5"/>
  <c r="W29" i="5"/>
  <c r="X29" i="5"/>
  <c r="U30" i="5"/>
  <c r="V30" i="5"/>
  <c r="W30" i="5"/>
  <c r="X30" i="5"/>
  <c r="T29" i="5"/>
  <c r="T30" i="5"/>
  <c r="T28" i="5"/>
  <c r="M28" i="5"/>
  <c r="N28" i="5"/>
  <c r="O28" i="5"/>
  <c r="P28" i="5"/>
  <c r="M29" i="5"/>
  <c r="N29" i="5"/>
  <c r="O29" i="5"/>
  <c r="P29" i="5"/>
  <c r="M30" i="5"/>
  <c r="N30" i="5"/>
  <c r="O30" i="5"/>
  <c r="P30" i="5"/>
  <c r="L29" i="5"/>
  <c r="L30" i="5"/>
  <c r="L28" i="5"/>
  <c r="E28" i="5"/>
  <c r="F28" i="5"/>
  <c r="G28" i="5"/>
  <c r="H28" i="5"/>
  <c r="E29" i="5"/>
  <c r="F29" i="5"/>
  <c r="G29" i="5"/>
  <c r="H29" i="5"/>
  <c r="D29" i="5"/>
  <c r="D28" i="5"/>
  <c r="N225" i="6"/>
  <c r="M225" i="6"/>
  <c r="L225" i="6"/>
  <c r="K225" i="6"/>
  <c r="J225" i="6"/>
  <c r="N207" i="6"/>
  <c r="M207" i="6"/>
  <c r="L207" i="6"/>
  <c r="K207" i="6"/>
  <c r="J207" i="6"/>
  <c r="G207" i="6"/>
  <c r="F207" i="6"/>
  <c r="E207" i="6"/>
  <c r="D207" i="6"/>
  <c r="C207" i="6"/>
  <c r="Q207" i="6" s="1"/>
  <c r="N188" i="6"/>
  <c r="M188" i="6"/>
  <c r="L188" i="6"/>
  <c r="K188" i="6"/>
  <c r="J188" i="6"/>
  <c r="N170" i="6"/>
  <c r="M170" i="6"/>
  <c r="L170" i="6"/>
  <c r="K170" i="6"/>
  <c r="J170" i="6"/>
  <c r="G170" i="6"/>
  <c r="F170" i="6"/>
  <c r="E170" i="6"/>
  <c r="D170" i="6"/>
  <c r="C170" i="6"/>
  <c r="N151" i="6"/>
  <c r="M151" i="6"/>
  <c r="L151" i="6"/>
  <c r="K151" i="6"/>
  <c r="J151" i="6"/>
  <c r="N133" i="6"/>
  <c r="M133" i="6"/>
  <c r="L133" i="6"/>
  <c r="K133" i="6"/>
  <c r="J133" i="6"/>
  <c r="D133" i="6"/>
  <c r="E133" i="6"/>
  <c r="F133" i="6"/>
  <c r="G133" i="6"/>
  <c r="C133" i="6"/>
  <c r="X85" i="6"/>
  <c r="Y85" i="6"/>
  <c r="Z85" i="6"/>
  <c r="AA85" i="6"/>
  <c r="AB85" i="6"/>
  <c r="X86" i="6"/>
  <c r="Y86" i="6"/>
  <c r="Z86" i="6"/>
  <c r="AA86" i="6"/>
  <c r="AB86" i="6"/>
  <c r="X87" i="6"/>
  <c r="Y87" i="6"/>
  <c r="Z87" i="6"/>
  <c r="AA87" i="6"/>
  <c r="AB87" i="6"/>
  <c r="X88" i="6"/>
  <c r="Y88" i="6"/>
  <c r="Z88" i="6"/>
  <c r="AA88" i="6"/>
  <c r="AB88" i="6"/>
  <c r="X89" i="6"/>
  <c r="Y89" i="6"/>
  <c r="Z89" i="6"/>
  <c r="AA89" i="6"/>
  <c r="AB89" i="6"/>
  <c r="X90" i="6"/>
  <c r="Y90" i="6"/>
  <c r="Z90" i="6"/>
  <c r="AA90" i="6"/>
  <c r="AB90" i="6"/>
  <c r="X91" i="6"/>
  <c r="Y91" i="6"/>
  <c r="Z91" i="6"/>
  <c r="AA91" i="6"/>
  <c r="AB91" i="6"/>
  <c r="X92" i="6"/>
  <c r="Y92" i="6"/>
  <c r="Z92" i="6"/>
  <c r="AA92" i="6"/>
  <c r="AB92" i="6"/>
  <c r="X93" i="6"/>
  <c r="Y93" i="6"/>
  <c r="Z93" i="6"/>
  <c r="AA93" i="6"/>
  <c r="AB93" i="6"/>
  <c r="X94" i="6"/>
  <c r="Y94" i="6"/>
  <c r="Z94" i="6"/>
  <c r="AA94" i="6"/>
  <c r="AB94" i="6"/>
  <c r="X95" i="6"/>
  <c r="Y95" i="6"/>
  <c r="Z95" i="6"/>
  <c r="AA95" i="6"/>
  <c r="AB95" i="6"/>
  <c r="X96" i="6"/>
  <c r="Y96" i="6"/>
  <c r="Z96" i="6"/>
  <c r="AA96" i="6"/>
  <c r="AB96" i="6"/>
  <c r="Y84" i="6"/>
  <c r="Z84" i="6"/>
  <c r="AA84" i="6"/>
  <c r="AB84" i="6"/>
  <c r="X84" i="6"/>
  <c r="Z12" i="6"/>
  <c r="AA12" i="6"/>
  <c r="AB12" i="6"/>
  <c r="AC12" i="6"/>
  <c r="Y12" i="6"/>
  <c r="Z14" i="6"/>
  <c r="AA14" i="6"/>
  <c r="AB14" i="6"/>
  <c r="AC14" i="6"/>
  <c r="Y14" i="6"/>
  <c r="Z13" i="6"/>
  <c r="AA13" i="6"/>
  <c r="AB13" i="6"/>
  <c r="AC13" i="6"/>
  <c r="Y13" i="6"/>
  <c r="Z11" i="6"/>
  <c r="AA11" i="6"/>
  <c r="AB11" i="6"/>
  <c r="AC11" i="6"/>
  <c r="Y11" i="6"/>
  <c r="Z10" i="6"/>
  <c r="AA10" i="6"/>
  <c r="AB10" i="6"/>
  <c r="AC10" i="6"/>
  <c r="Y10" i="6"/>
  <c r="Z9" i="6"/>
  <c r="AA9" i="6"/>
  <c r="AB9" i="6"/>
  <c r="AC9" i="6"/>
  <c r="Y9" i="6"/>
  <c r="Y7" i="6"/>
  <c r="Q223" i="6"/>
  <c r="R223" i="6"/>
  <c r="S223" i="6"/>
  <c r="T223" i="6"/>
  <c r="U223" i="6"/>
  <c r="Q224" i="6"/>
  <c r="R224" i="6"/>
  <c r="S224" i="6"/>
  <c r="T224" i="6"/>
  <c r="U224" i="6"/>
  <c r="Q205" i="6"/>
  <c r="R205" i="6"/>
  <c r="S205" i="6"/>
  <c r="T205" i="6"/>
  <c r="U205" i="6"/>
  <c r="Q206" i="6"/>
  <c r="R206" i="6"/>
  <c r="S206" i="6"/>
  <c r="T206" i="6"/>
  <c r="U206" i="6"/>
  <c r="Q186" i="6"/>
  <c r="R186" i="6"/>
  <c r="S186" i="6"/>
  <c r="T186" i="6"/>
  <c r="U186" i="6"/>
  <c r="Q187" i="6"/>
  <c r="R187" i="6"/>
  <c r="S187" i="6"/>
  <c r="T187" i="6"/>
  <c r="U187" i="6"/>
  <c r="Q168" i="6"/>
  <c r="R168" i="6"/>
  <c r="S168" i="6"/>
  <c r="T168" i="6"/>
  <c r="U168" i="6"/>
  <c r="Q169" i="6"/>
  <c r="R169" i="6"/>
  <c r="S169" i="6"/>
  <c r="T169" i="6"/>
  <c r="U169" i="6"/>
  <c r="Q113" i="6"/>
  <c r="R113" i="6"/>
  <c r="S113" i="6"/>
  <c r="T113" i="6"/>
  <c r="U113" i="6"/>
  <c r="Q114" i="6"/>
  <c r="R114" i="6"/>
  <c r="S114" i="6"/>
  <c r="T114" i="6"/>
  <c r="U114" i="6"/>
  <c r="Q95" i="6"/>
  <c r="R95" i="6"/>
  <c r="S95" i="6"/>
  <c r="T95" i="6"/>
  <c r="U95" i="6"/>
  <c r="Q96" i="6"/>
  <c r="R96" i="6"/>
  <c r="S96" i="6"/>
  <c r="T96" i="6"/>
  <c r="U96" i="6"/>
  <c r="Q149" i="6"/>
  <c r="R149" i="6"/>
  <c r="S149" i="6"/>
  <c r="T149" i="6"/>
  <c r="U149" i="6"/>
  <c r="Q150" i="6"/>
  <c r="R150" i="6"/>
  <c r="S150" i="6"/>
  <c r="T150" i="6"/>
  <c r="U150" i="6"/>
  <c r="Q131" i="6"/>
  <c r="R131" i="6"/>
  <c r="S131" i="6"/>
  <c r="T131" i="6"/>
  <c r="U131" i="6"/>
  <c r="Q132" i="6"/>
  <c r="R132" i="6"/>
  <c r="S132" i="6"/>
  <c r="T132" i="6"/>
  <c r="U132" i="6"/>
  <c r="Q77" i="6"/>
  <c r="R77" i="6"/>
  <c r="S77" i="6"/>
  <c r="T77" i="6"/>
  <c r="U77" i="6"/>
  <c r="Q78" i="6"/>
  <c r="R78" i="6"/>
  <c r="S78" i="6"/>
  <c r="T78" i="6"/>
  <c r="U78" i="6"/>
  <c r="Q60" i="6"/>
  <c r="R60" i="6"/>
  <c r="S60" i="6"/>
  <c r="T60" i="6"/>
  <c r="U60" i="6"/>
  <c r="Q61" i="6"/>
  <c r="R61" i="6"/>
  <c r="S61" i="6"/>
  <c r="T61" i="6"/>
  <c r="U61" i="6"/>
  <c r="U222" i="6"/>
  <c r="T222" i="6"/>
  <c r="S222" i="6"/>
  <c r="R222" i="6"/>
  <c r="Q222" i="6"/>
  <c r="U204" i="6"/>
  <c r="T204" i="6"/>
  <c r="S204" i="6"/>
  <c r="R204" i="6"/>
  <c r="Q204" i="6"/>
  <c r="U221" i="6"/>
  <c r="T221" i="6"/>
  <c r="S221" i="6"/>
  <c r="R221" i="6"/>
  <c r="Q221" i="6"/>
  <c r="U203" i="6"/>
  <c r="T203" i="6"/>
  <c r="S203" i="6"/>
  <c r="R203" i="6"/>
  <c r="Q203" i="6"/>
  <c r="U220" i="6"/>
  <c r="T220" i="6"/>
  <c r="S220" i="6"/>
  <c r="R220" i="6"/>
  <c r="Q220" i="6"/>
  <c r="U202" i="6"/>
  <c r="T202" i="6"/>
  <c r="S202" i="6"/>
  <c r="R202" i="6"/>
  <c r="Q202" i="6"/>
  <c r="U219" i="6"/>
  <c r="T219" i="6"/>
  <c r="S219" i="6"/>
  <c r="R219" i="6"/>
  <c r="Q219" i="6"/>
  <c r="U201" i="6"/>
  <c r="T201" i="6"/>
  <c r="S201" i="6"/>
  <c r="R201" i="6"/>
  <c r="Q201" i="6"/>
  <c r="U218" i="6"/>
  <c r="T218" i="6"/>
  <c r="S218" i="6"/>
  <c r="R218" i="6"/>
  <c r="Q218" i="6"/>
  <c r="U200" i="6"/>
  <c r="T200" i="6"/>
  <c r="S200" i="6"/>
  <c r="R200" i="6"/>
  <c r="Q200" i="6"/>
  <c r="U217" i="6"/>
  <c r="T217" i="6"/>
  <c r="S217" i="6"/>
  <c r="R217" i="6"/>
  <c r="Q217" i="6"/>
  <c r="U199" i="6"/>
  <c r="T199" i="6"/>
  <c r="S199" i="6"/>
  <c r="R199" i="6"/>
  <c r="Q199" i="6"/>
  <c r="U216" i="6"/>
  <c r="T216" i="6"/>
  <c r="S216" i="6"/>
  <c r="R216" i="6"/>
  <c r="Q216" i="6"/>
  <c r="U198" i="6"/>
  <c r="T198" i="6"/>
  <c r="S198" i="6"/>
  <c r="R198" i="6"/>
  <c r="Q198" i="6"/>
  <c r="U215" i="6"/>
  <c r="T215" i="6"/>
  <c r="S215" i="6"/>
  <c r="R215" i="6"/>
  <c r="Q215" i="6"/>
  <c r="U197" i="6"/>
  <c r="T197" i="6"/>
  <c r="S197" i="6"/>
  <c r="R197" i="6"/>
  <c r="Q197" i="6"/>
  <c r="U214" i="6"/>
  <c r="T214" i="6"/>
  <c r="S214" i="6"/>
  <c r="R214" i="6"/>
  <c r="Q214" i="6"/>
  <c r="U196" i="6"/>
  <c r="T196" i="6"/>
  <c r="S196" i="6"/>
  <c r="R196" i="6"/>
  <c r="Q196" i="6"/>
  <c r="U213" i="6"/>
  <c r="T213" i="6"/>
  <c r="S213" i="6"/>
  <c r="R213" i="6"/>
  <c r="Q213" i="6"/>
  <c r="U195" i="6"/>
  <c r="T195" i="6"/>
  <c r="S195" i="6"/>
  <c r="R195" i="6"/>
  <c r="Q195" i="6"/>
  <c r="U212" i="6"/>
  <c r="T212" i="6"/>
  <c r="S212" i="6"/>
  <c r="R212" i="6"/>
  <c r="Q212" i="6"/>
  <c r="U194" i="6"/>
  <c r="T194" i="6"/>
  <c r="S194" i="6"/>
  <c r="R194" i="6"/>
  <c r="Q194" i="6"/>
  <c r="U185" i="6"/>
  <c r="T185" i="6"/>
  <c r="S185" i="6"/>
  <c r="R185" i="6"/>
  <c r="Q185" i="6"/>
  <c r="U167" i="6"/>
  <c r="T167" i="6"/>
  <c r="S167" i="6"/>
  <c r="R167" i="6"/>
  <c r="Q167" i="6"/>
  <c r="U184" i="6"/>
  <c r="T184" i="6"/>
  <c r="S184" i="6"/>
  <c r="R184" i="6"/>
  <c r="Q184" i="6"/>
  <c r="U166" i="6"/>
  <c r="T166" i="6"/>
  <c r="S166" i="6"/>
  <c r="R166" i="6"/>
  <c r="Q166" i="6"/>
  <c r="U183" i="6"/>
  <c r="T183" i="6"/>
  <c r="S183" i="6"/>
  <c r="R183" i="6"/>
  <c r="Q183" i="6"/>
  <c r="U165" i="6"/>
  <c r="T165" i="6"/>
  <c r="S165" i="6"/>
  <c r="R165" i="6"/>
  <c r="Q165" i="6"/>
  <c r="U182" i="6"/>
  <c r="T182" i="6"/>
  <c r="S182" i="6"/>
  <c r="R182" i="6"/>
  <c r="Q182" i="6"/>
  <c r="U164" i="6"/>
  <c r="T164" i="6"/>
  <c r="S164" i="6"/>
  <c r="R164" i="6"/>
  <c r="Q164" i="6"/>
  <c r="U181" i="6"/>
  <c r="T181" i="6"/>
  <c r="S181" i="6"/>
  <c r="R181" i="6"/>
  <c r="Q181" i="6"/>
  <c r="U163" i="6"/>
  <c r="T163" i="6"/>
  <c r="S163" i="6"/>
  <c r="R163" i="6"/>
  <c r="Q163" i="6"/>
  <c r="U180" i="6"/>
  <c r="T180" i="6"/>
  <c r="S180" i="6"/>
  <c r="R180" i="6"/>
  <c r="Q180" i="6"/>
  <c r="U162" i="6"/>
  <c r="T162" i="6"/>
  <c r="S162" i="6"/>
  <c r="R162" i="6"/>
  <c r="Q162" i="6"/>
  <c r="U179" i="6"/>
  <c r="T179" i="6"/>
  <c r="S179" i="6"/>
  <c r="R179" i="6"/>
  <c r="Q179" i="6"/>
  <c r="U161" i="6"/>
  <c r="T161" i="6"/>
  <c r="S161" i="6"/>
  <c r="R161" i="6"/>
  <c r="Q161" i="6"/>
  <c r="X161" i="6" s="1"/>
  <c r="U178" i="6"/>
  <c r="T178" i="6"/>
  <c r="S178" i="6"/>
  <c r="R178" i="6"/>
  <c r="Q178" i="6"/>
  <c r="U160" i="6"/>
  <c r="T160" i="6"/>
  <c r="S160" i="6"/>
  <c r="R160" i="6"/>
  <c r="Q160" i="6"/>
  <c r="U177" i="6"/>
  <c r="T177" i="6"/>
  <c r="S177" i="6"/>
  <c r="R177" i="6"/>
  <c r="Q177" i="6"/>
  <c r="U159" i="6"/>
  <c r="AB159" i="6" s="1"/>
  <c r="T159" i="6"/>
  <c r="S159" i="6"/>
  <c r="R159" i="6"/>
  <c r="Q159" i="6"/>
  <c r="U176" i="6"/>
  <c r="T176" i="6"/>
  <c r="S176" i="6"/>
  <c r="R176" i="6"/>
  <c r="Q176" i="6"/>
  <c r="U158" i="6"/>
  <c r="T158" i="6"/>
  <c r="S158" i="6"/>
  <c r="R158" i="6"/>
  <c r="Q158" i="6"/>
  <c r="U175" i="6"/>
  <c r="T175" i="6"/>
  <c r="S175" i="6"/>
  <c r="R175" i="6"/>
  <c r="Q175" i="6"/>
  <c r="U157" i="6"/>
  <c r="T157" i="6"/>
  <c r="S157" i="6"/>
  <c r="R157" i="6"/>
  <c r="Q157" i="6"/>
  <c r="U148" i="6"/>
  <c r="T148" i="6"/>
  <c r="S148" i="6"/>
  <c r="R148" i="6"/>
  <c r="Q148" i="6"/>
  <c r="U130" i="6"/>
  <c r="T130" i="6"/>
  <c r="S130" i="6"/>
  <c r="Z130" i="6" s="1"/>
  <c r="R130" i="6"/>
  <c r="Q130" i="6"/>
  <c r="U147" i="6"/>
  <c r="T147" i="6"/>
  <c r="S147" i="6"/>
  <c r="R147" i="6"/>
  <c r="Q147" i="6"/>
  <c r="U129" i="6"/>
  <c r="T129" i="6"/>
  <c r="S129" i="6"/>
  <c r="R129" i="6"/>
  <c r="Q129" i="6"/>
  <c r="U146" i="6"/>
  <c r="T146" i="6"/>
  <c r="S146" i="6"/>
  <c r="R146" i="6"/>
  <c r="Q146" i="6"/>
  <c r="U128" i="6"/>
  <c r="T128" i="6"/>
  <c r="S128" i="6"/>
  <c r="R128" i="6"/>
  <c r="Q128" i="6"/>
  <c r="U145" i="6"/>
  <c r="T145" i="6"/>
  <c r="S145" i="6"/>
  <c r="R145" i="6"/>
  <c r="Q145" i="6"/>
  <c r="U127" i="6"/>
  <c r="T127" i="6"/>
  <c r="S127" i="6"/>
  <c r="R127" i="6"/>
  <c r="Q127" i="6"/>
  <c r="X127" i="6" s="1"/>
  <c r="U144" i="6"/>
  <c r="T144" i="6"/>
  <c r="S144" i="6"/>
  <c r="R144" i="6"/>
  <c r="Q144" i="6"/>
  <c r="U126" i="6"/>
  <c r="T126" i="6"/>
  <c r="S126" i="6"/>
  <c r="R126" i="6"/>
  <c r="Q126" i="6"/>
  <c r="U143" i="6"/>
  <c r="T143" i="6"/>
  <c r="S143" i="6"/>
  <c r="R143" i="6"/>
  <c r="Q143" i="6"/>
  <c r="U125" i="6"/>
  <c r="AB125" i="6" s="1"/>
  <c r="T125" i="6"/>
  <c r="S125" i="6"/>
  <c r="R125" i="6"/>
  <c r="Q125" i="6"/>
  <c r="U142" i="6"/>
  <c r="T142" i="6"/>
  <c r="S142" i="6"/>
  <c r="R142" i="6"/>
  <c r="Q142" i="6"/>
  <c r="U124" i="6"/>
  <c r="T124" i="6"/>
  <c r="S124" i="6"/>
  <c r="R124" i="6"/>
  <c r="Q124" i="6"/>
  <c r="U141" i="6"/>
  <c r="T141" i="6"/>
  <c r="S141" i="6"/>
  <c r="R141" i="6"/>
  <c r="Q141" i="6"/>
  <c r="U123" i="6"/>
  <c r="T123" i="6"/>
  <c r="S123" i="6"/>
  <c r="R123" i="6"/>
  <c r="Q123" i="6"/>
  <c r="U140" i="6"/>
  <c r="T140" i="6"/>
  <c r="S140" i="6"/>
  <c r="R140" i="6"/>
  <c r="Q140" i="6"/>
  <c r="U122" i="6"/>
  <c r="T122" i="6"/>
  <c r="S122" i="6"/>
  <c r="R122" i="6"/>
  <c r="Q122" i="6"/>
  <c r="U139" i="6"/>
  <c r="T139" i="6"/>
  <c r="S139" i="6"/>
  <c r="R139" i="6"/>
  <c r="Q139" i="6"/>
  <c r="U121" i="6"/>
  <c r="T121" i="6"/>
  <c r="S121" i="6"/>
  <c r="R121" i="6"/>
  <c r="Q121" i="6"/>
  <c r="U138" i="6"/>
  <c r="T138" i="6"/>
  <c r="S138" i="6"/>
  <c r="R138" i="6"/>
  <c r="Q138" i="6"/>
  <c r="U120" i="6"/>
  <c r="T120" i="6"/>
  <c r="S120" i="6"/>
  <c r="R120" i="6"/>
  <c r="Q120" i="6"/>
  <c r="U112" i="6"/>
  <c r="T112" i="6"/>
  <c r="S112" i="6"/>
  <c r="R112" i="6"/>
  <c r="Q112" i="6"/>
  <c r="U111" i="6"/>
  <c r="T111" i="6"/>
  <c r="S111" i="6"/>
  <c r="R111" i="6"/>
  <c r="Q111" i="6"/>
  <c r="U110" i="6"/>
  <c r="T110" i="6"/>
  <c r="S110" i="6"/>
  <c r="R110" i="6"/>
  <c r="Q110" i="6"/>
  <c r="U109" i="6"/>
  <c r="T109" i="6"/>
  <c r="S109" i="6"/>
  <c r="R109" i="6"/>
  <c r="Q109" i="6"/>
  <c r="U108" i="6"/>
  <c r="T108" i="6"/>
  <c r="S108" i="6"/>
  <c r="R108" i="6"/>
  <c r="Q108" i="6"/>
  <c r="U107" i="6"/>
  <c r="T107" i="6"/>
  <c r="S107" i="6"/>
  <c r="R107" i="6"/>
  <c r="Q107" i="6"/>
  <c r="U106" i="6"/>
  <c r="T106" i="6"/>
  <c r="S106" i="6"/>
  <c r="R106" i="6"/>
  <c r="Q106" i="6"/>
  <c r="U105" i="6"/>
  <c r="T105" i="6"/>
  <c r="S105" i="6"/>
  <c r="R105" i="6"/>
  <c r="Q105" i="6"/>
  <c r="U104" i="6"/>
  <c r="T104" i="6"/>
  <c r="S104" i="6"/>
  <c r="R104" i="6"/>
  <c r="Q104" i="6"/>
  <c r="U103" i="6"/>
  <c r="T103" i="6"/>
  <c r="S103" i="6"/>
  <c r="R103" i="6"/>
  <c r="Q103" i="6"/>
  <c r="U102" i="6"/>
  <c r="T102" i="6"/>
  <c r="S102" i="6"/>
  <c r="R102" i="6"/>
  <c r="Q102" i="6"/>
  <c r="U94" i="6"/>
  <c r="T94" i="6"/>
  <c r="S94" i="6"/>
  <c r="R94" i="6"/>
  <c r="Q94" i="6"/>
  <c r="U93" i="6"/>
  <c r="T93" i="6"/>
  <c r="S93" i="6"/>
  <c r="R93" i="6"/>
  <c r="Q93" i="6"/>
  <c r="U92" i="6"/>
  <c r="T92" i="6"/>
  <c r="S92" i="6"/>
  <c r="R92" i="6"/>
  <c r="Q92" i="6"/>
  <c r="U91" i="6"/>
  <c r="T91" i="6"/>
  <c r="S91" i="6"/>
  <c r="R91" i="6"/>
  <c r="Q91" i="6"/>
  <c r="U90" i="6"/>
  <c r="T90" i="6"/>
  <c r="S90" i="6"/>
  <c r="R90" i="6"/>
  <c r="Q90" i="6"/>
  <c r="U89" i="6"/>
  <c r="T89" i="6"/>
  <c r="S89" i="6"/>
  <c r="R89" i="6"/>
  <c r="Q89" i="6"/>
  <c r="U88" i="6"/>
  <c r="T88" i="6"/>
  <c r="S88" i="6"/>
  <c r="R88" i="6"/>
  <c r="Q88" i="6"/>
  <c r="U87" i="6"/>
  <c r="T87" i="6"/>
  <c r="S87" i="6"/>
  <c r="R87" i="6"/>
  <c r="Q87" i="6"/>
  <c r="U86" i="6"/>
  <c r="T86" i="6"/>
  <c r="S86" i="6"/>
  <c r="R86" i="6"/>
  <c r="Q86" i="6"/>
  <c r="U85" i="6"/>
  <c r="T85" i="6"/>
  <c r="S85" i="6"/>
  <c r="R85" i="6"/>
  <c r="Q85" i="6"/>
  <c r="U84" i="6"/>
  <c r="T84" i="6"/>
  <c r="S84" i="6"/>
  <c r="R84" i="6"/>
  <c r="Q84" i="6"/>
  <c r="Q67" i="6"/>
  <c r="R67" i="6"/>
  <c r="S67" i="6"/>
  <c r="T67" i="6"/>
  <c r="U67" i="6"/>
  <c r="Q68" i="6"/>
  <c r="R68" i="6"/>
  <c r="S68" i="6"/>
  <c r="T68" i="6"/>
  <c r="U68" i="6"/>
  <c r="Q69" i="6"/>
  <c r="R69" i="6"/>
  <c r="S69" i="6"/>
  <c r="T69" i="6"/>
  <c r="U69" i="6"/>
  <c r="Q70" i="6"/>
  <c r="R70" i="6"/>
  <c r="S70" i="6"/>
  <c r="T70" i="6"/>
  <c r="U70" i="6"/>
  <c r="Q71" i="6"/>
  <c r="R71" i="6"/>
  <c r="S71" i="6"/>
  <c r="T71" i="6"/>
  <c r="U71" i="6"/>
  <c r="Q72" i="6"/>
  <c r="R72" i="6"/>
  <c r="S72" i="6"/>
  <c r="T72" i="6"/>
  <c r="U72" i="6"/>
  <c r="Q73" i="6"/>
  <c r="R73" i="6"/>
  <c r="S73" i="6"/>
  <c r="T73" i="6"/>
  <c r="U73" i="6"/>
  <c r="Q74" i="6"/>
  <c r="R74" i="6"/>
  <c r="S74" i="6"/>
  <c r="T74" i="6"/>
  <c r="U74" i="6"/>
  <c r="Q75" i="6"/>
  <c r="R75" i="6"/>
  <c r="S75" i="6"/>
  <c r="T75" i="6"/>
  <c r="U75" i="6"/>
  <c r="Q76" i="6"/>
  <c r="R76" i="6"/>
  <c r="S76" i="6"/>
  <c r="T76" i="6"/>
  <c r="U76" i="6"/>
  <c r="R66" i="6"/>
  <c r="S66" i="6"/>
  <c r="T66" i="6"/>
  <c r="U66" i="6"/>
  <c r="Q66" i="6"/>
  <c r="Q50" i="6"/>
  <c r="R50" i="6"/>
  <c r="S50" i="6"/>
  <c r="T50" i="6"/>
  <c r="U50" i="6"/>
  <c r="Q51" i="6"/>
  <c r="R51" i="6"/>
  <c r="S51" i="6"/>
  <c r="T51" i="6"/>
  <c r="U51" i="6"/>
  <c r="Q52" i="6"/>
  <c r="R52" i="6"/>
  <c r="S52" i="6"/>
  <c r="T52" i="6"/>
  <c r="U52" i="6"/>
  <c r="Q53" i="6"/>
  <c r="R53" i="6"/>
  <c r="S53" i="6"/>
  <c r="T53" i="6"/>
  <c r="U53" i="6"/>
  <c r="Q54" i="6"/>
  <c r="R54" i="6"/>
  <c r="S54" i="6"/>
  <c r="T54" i="6"/>
  <c r="U54" i="6"/>
  <c r="Q55" i="6"/>
  <c r="R55" i="6"/>
  <c r="S55" i="6"/>
  <c r="T55" i="6"/>
  <c r="U55" i="6"/>
  <c r="Q56" i="6"/>
  <c r="R56" i="6"/>
  <c r="S56" i="6"/>
  <c r="T56" i="6"/>
  <c r="U56" i="6"/>
  <c r="Q57" i="6"/>
  <c r="R57" i="6"/>
  <c r="S57" i="6"/>
  <c r="T57" i="6"/>
  <c r="U57" i="6"/>
  <c r="Q58" i="6"/>
  <c r="R58" i="6"/>
  <c r="S58" i="6"/>
  <c r="T58" i="6"/>
  <c r="U58" i="6"/>
  <c r="Q59" i="6"/>
  <c r="R59" i="6"/>
  <c r="S59" i="6"/>
  <c r="T59" i="6"/>
  <c r="U59" i="6"/>
  <c r="R49" i="6"/>
  <c r="S49" i="6"/>
  <c r="T49" i="6"/>
  <c r="U49" i="6"/>
  <c r="Q49" i="6"/>
  <c r="T7" i="5"/>
  <c r="E87" i="5"/>
  <c r="D8" i="5" s="1" a="1"/>
  <c r="D8" i="5" s="1"/>
  <c r="F87" i="5"/>
  <c r="E8" i="5" s="1" a="1"/>
  <c r="E8" i="5" s="1"/>
  <c r="G87" i="5"/>
  <c r="F8" i="5" s="1" a="1"/>
  <c r="F8" i="5" s="1"/>
  <c r="H87" i="5"/>
  <c r="G12" i="5" s="1"/>
  <c r="L87" i="5"/>
  <c r="H11" i="5" s="1"/>
  <c r="M87" i="5"/>
  <c r="I10" i="5" s="1"/>
  <c r="N87" i="5"/>
  <c r="J10" i="5" s="1"/>
  <c r="O87" i="5"/>
  <c r="K9" i="5" s="1"/>
  <c r="P87" i="5"/>
  <c r="L8" i="5" s="1" a="1"/>
  <c r="L8" i="5" s="1"/>
  <c r="T87" i="5"/>
  <c r="M12" i="5" s="1"/>
  <c r="U87" i="5"/>
  <c r="N12" i="5" s="1"/>
  <c r="V87" i="5"/>
  <c r="O11" i="5" s="1"/>
  <c r="W87" i="5"/>
  <c r="P11" i="5" s="1"/>
  <c r="X87" i="5"/>
  <c r="Q10" i="5" s="1"/>
  <c r="D87" i="5"/>
  <c r="C9" i="5" s="1"/>
  <c r="AB91" i="4"/>
  <c r="AB92" i="4"/>
  <c r="AB93" i="4"/>
  <c r="AB94" i="4"/>
  <c r="AB95" i="4"/>
  <c r="AB96" i="4"/>
  <c r="AB97" i="4"/>
  <c r="AB90" i="4"/>
  <c r="M91" i="4"/>
  <c r="M92" i="4"/>
  <c r="M93" i="4"/>
  <c r="M94" i="4"/>
  <c r="M95" i="4"/>
  <c r="M96" i="4"/>
  <c r="M97" i="4"/>
  <c r="M90" i="4"/>
  <c r="AA99" i="4"/>
  <c r="X99" i="4"/>
  <c r="W100" i="4"/>
  <c r="V100" i="4"/>
  <c r="T100" i="4"/>
  <c r="S101" i="4"/>
  <c r="X98" i="4"/>
  <c r="W68" i="4"/>
  <c r="V68" i="4"/>
  <c r="T101" i="4"/>
  <c r="Z100" i="4"/>
  <c r="U99" i="4"/>
  <c r="Z99" i="4"/>
  <c r="E99" i="4"/>
  <c r="F99" i="4"/>
  <c r="G99" i="4"/>
  <c r="H99" i="4"/>
  <c r="I99" i="4"/>
  <c r="J99" i="4"/>
  <c r="K99" i="4"/>
  <c r="L99" i="4"/>
  <c r="D100" i="4"/>
  <c r="E100" i="4"/>
  <c r="F100" i="4"/>
  <c r="G100" i="4"/>
  <c r="H100" i="4"/>
  <c r="I100" i="4"/>
  <c r="J100" i="4"/>
  <c r="K100" i="4"/>
  <c r="D101" i="4"/>
  <c r="E101" i="4"/>
  <c r="F101" i="4"/>
  <c r="G101" i="4"/>
  <c r="H101" i="4"/>
  <c r="I101" i="4"/>
  <c r="J101" i="4"/>
  <c r="F98" i="4"/>
  <c r="G98" i="4"/>
  <c r="H98" i="4"/>
  <c r="I98" i="4"/>
  <c r="J98" i="4"/>
  <c r="K98" i="4"/>
  <c r="L98" i="4"/>
  <c r="Y101" i="4"/>
  <c r="X101" i="4"/>
  <c r="U101" i="4"/>
  <c r="Y100" i="4"/>
  <c r="X100" i="4"/>
  <c r="U100" i="4"/>
  <c r="Y99" i="4"/>
  <c r="W99" i="4"/>
  <c r="V99" i="4"/>
  <c r="Y98" i="4"/>
  <c r="W98" i="4"/>
  <c r="V98" i="4"/>
  <c r="X68" i="4"/>
  <c r="Z68" i="4"/>
  <c r="Y68" i="4"/>
  <c r="D61" i="4"/>
  <c r="D63" i="4" s="1"/>
  <c r="T34" i="4"/>
  <c r="U34" i="4"/>
  <c r="V34" i="4"/>
  <c r="W34" i="4"/>
  <c r="X34" i="4"/>
  <c r="Y34" i="4"/>
  <c r="Z34" i="4"/>
  <c r="AA34" i="4"/>
  <c r="S34" i="4"/>
  <c r="AB62" i="4"/>
  <c r="AB61" i="4"/>
  <c r="M29" i="4"/>
  <c r="M36" i="4" s="1"/>
  <c r="S29" i="4"/>
  <c r="T29" i="4"/>
  <c r="U29" i="4"/>
  <c r="V29" i="4"/>
  <c r="W29" i="4"/>
  <c r="X29" i="4"/>
  <c r="Y29" i="4"/>
  <c r="Z29" i="4"/>
  <c r="AA29" i="4"/>
  <c r="S63" i="4"/>
  <c r="T63" i="4"/>
  <c r="U63" i="4"/>
  <c r="V63" i="4"/>
  <c r="W63" i="4"/>
  <c r="X63" i="4"/>
  <c r="Y63" i="4"/>
  <c r="Z63" i="4"/>
  <c r="AA63" i="4"/>
  <c r="E63" i="4"/>
  <c r="F63" i="4"/>
  <c r="G63" i="4"/>
  <c r="H63" i="4"/>
  <c r="I63" i="4"/>
  <c r="J63" i="4"/>
  <c r="K63" i="4"/>
  <c r="L63" i="4"/>
  <c r="E34" i="4"/>
  <c r="F34" i="4"/>
  <c r="G34" i="4"/>
  <c r="H34" i="4"/>
  <c r="I34" i="4"/>
  <c r="J34" i="4"/>
  <c r="K34" i="4"/>
  <c r="L34" i="4"/>
  <c r="D34" i="4"/>
  <c r="E29" i="4"/>
  <c r="F29" i="4"/>
  <c r="G29" i="4"/>
  <c r="H29" i="4"/>
  <c r="I29" i="4"/>
  <c r="J29" i="4"/>
  <c r="K29" i="4"/>
  <c r="L29" i="4"/>
  <c r="D29" i="4"/>
  <c r="Z11" i="3"/>
  <c r="BB138" i="9" l="1"/>
  <c r="BP10" i="9" s="1"/>
  <c r="AY141" i="9"/>
  <c r="BM13" i="9" s="1"/>
  <c r="BD142" i="9"/>
  <c r="BR14" i="9" s="1"/>
  <c r="AW144" i="9"/>
  <c r="BK16" i="9" s="1"/>
  <c r="H150" i="9"/>
  <c r="BC12" i="9" s="1"/>
  <c r="H153" i="9"/>
  <c r="BC15" i="9" s="1"/>
  <c r="BC138" i="9"/>
  <c r="BA143" i="9"/>
  <c r="BO15" i="9" s="1"/>
  <c r="AB153" i="9"/>
  <c r="AG154" i="9"/>
  <c r="G148" i="9"/>
  <c r="BB10" i="9" s="1"/>
  <c r="L149" i="9"/>
  <c r="BG11" i="9" s="1"/>
  <c r="BC145" i="9"/>
  <c r="BQ17" i="9" s="1"/>
  <c r="J152" i="9"/>
  <c r="BE14" i="9" s="1"/>
  <c r="AZ137" i="9"/>
  <c r="BN9" i="9" s="1"/>
  <c r="BA139" i="9"/>
  <c r="BO11" i="9" s="1"/>
  <c r="BE140" i="9"/>
  <c r="BS12" i="9" s="1"/>
  <c r="BA141" i="9"/>
  <c r="BO13" i="9" s="1"/>
  <c r="E147" i="9"/>
  <c r="AZ9" i="9" s="1"/>
  <c r="I148" i="9"/>
  <c r="BD10" i="9" s="1"/>
  <c r="BB143" i="9"/>
  <c r="BP15" i="9" s="1"/>
  <c r="J150" i="9"/>
  <c r="BE12" i="9" s="1"/>
  <c r="AW145" i="9"/>
  <c r="BE145" i="9"/>
  <c r="BS17" i="9" s="1"/>
  <c r="L152" i="9"/>
  <c r="BG14" i="9" s="1"/>
  <c r="J153" i="9"/>
  <c r="BE15" i="9" s="1"/>
  <c r="D155" i="9"/>
  <c r="AY17" i="9" s="1"/>
  <c r="L155" i="9"/>
  <c r="BG17" i="9" s="1"/>
  <c r="I156" i="9"/>
  <c r="BD18" i="9" s="1"/>
  <c r="J157" i="9"/>
  <c r="BE19" i="9" s="1"/>
  <c r="K158" i="9"/>
  <c r="BF20" i="9" s="1"/>
  <c r="D159" i="9"/>
  <c r="AY21" i="9" s="1"/>
  <c r="AZ143" i="9"/>
  <c r="BN15" i="9" s="1"/>
  <c r="F151" i="9"/>
  <c r="BA13" i="9" s="1"/>
  <c r="BA137" i="9"/>
  <c r="BO9" i="9" s="1"/>
  <c r="AW138" i="9"/>
  <c r="BE138" i="9"/>
  <c r="BS10" i="9" s="1"/>
  <c r="BB139" i="9"/>
  <c r="BP11" i="9" s="1"/>
  <c r="AX140" i="9"/>
  <c r="F147" i="9"/>
  <c r="BA9" i="9" s="1"/>
  <c r="BC140" i="9"/>
  <c r="BQ12" i="9" s="1"/>
  <c r="BC141" i="9"/>
  <c r="BQ13" i="9" s="1"/>
  <c r="AX137" i="9"/>
  <c r="BL9" i="9" s="1"/>
  <c r="BE144" i="9"/>
  <c r="BS16" i="9" s="1"/>
  <c r="AY139" i="9"/>
  <c r="BM11" i="9" s="1"/>
  <c r="K147" i="9"/>
  <c r="BF9" i="9" s="1"/>
  <c r="BD137" i="9"/>
  <c r="BR9" i="9" s="1"/>
  <c r="AZ138" i="9"/>
  <c r="BN10" i="9" s="1"/>
  <c r="AW139" i="9"/>
  <c r="BE139" i="9"/>
  <c r="BS11" i="9" s="1"/>
  <c r="BA140" i="9"/>
  <c r="BO12" i="9" s="1"/>
  <c r="BE141" i="9"/>
  <c r="BS13" i="9" s="1"/>
  <c r="BB142" i="9"/>
  <c r="J149" i="9"/>
  <c r="BE11" i="9" s="1"/>
  <c r="D149" i="9"/>
  <c r="AY11" i="9" s="1"/>
  <c r="AW137" i="9"/>
  <c r="BE137" i="9"/>
  <c r="BA138" i="9"/>
  <c r="BO10" i="9" s="1"/>
  <c r="AX139" i="9"/>
  <c r="BL11" i="9" s="1"/>
  <c r="BB140" i="9"/>
  <c r="BP12" i="9" s="1"/>
  <c r="AX141" i="9"/>
  <c r="BL13" i="9" s="1"/>
  <c r="J147" i="9"/>
  <c r="BE9" i="9" s="1"/>
  <c r="AC147" i="9"/>
  <c r="BC142" i="9"/>
  <c r="BQ14" i="9" s="1"/>
  <c r="F148" i="9"/>
  <c r="BA10" i="9" s="1"/>
  <c r="AG148" i="9"/>
  <c r="AY143" i="9"/>
  <c r="BM15" i="9" s="1"/>
  <c r="K149" i="9"/>
  <c r="BF11" i="9" s="1"/>
  <c r="AD149" i="9"/>
  <c r="BD144" i="9"/>
  <c r="BR16" i="9" s="1"/>
  <c r="G150" i="9"/>
  <c r="AA150" i="9"/>
  <c r="AI150" i="9"/>
  <c r="BB145" i="9"/>
  <c r="BP17" i="9" s="1"/>
  <c r="E151" i="9"/>
  <c r="AZ13" i="9" s="1"/>
  <c r="L161" i="9"/>
  <c r="BG23" i="9" s="1"/>
  <c r="BN44" i="9"/>
  <c r="BI41" i="9"/>
  <c r="BK39" i="9"/>
  <c r="BC143" i="9"/>
  <c r="G149" i="9"/>
  <c r="BB11" i="9" s="1"/>
  <c r="AG149" i="9"/>
  <c r="AZ144" i="9"/>
  <c r="BN16" i="9" s="1"/>
  <c r="AY144" i="9"/>
  <c r="BM16" i="9" s="1"/>
  <c r="K150" i="9"/>
  <c r="BF12" i="9" s="1"/>
  <c r="H154" i="9"/>
  <c r="BC16" i="9" s="1"/>
  <c r="J156" i="9"/>
  <c r="BE18" i="9" s="1"/>
  <c r="K157" i="9"/>
  <c r="BF19" i="9" s="1"/>
  <c r="D158" i="9"/>
  <c r="AY20" i="9" s="1"/>
  <c r="L158" i="9"/>
  <c r="BG20" i="9" s="1"/>
  <c r="E159" i="9"/>
  <c r="AZ21" i="9" s="1"/>
  <c r="D162" i="9"/>
  <c r="AY24" i="9" s="1"/>
  <c r="L162" i="9"/>
  <c r="BG24" i="9" s="1"/>
  <c r="I165" i="9"/>
  <c r="BD27" i="9" s="1"/>
  <c r="G147" i="9"/>
  <c r="BB9" i="9" s="1"/>
  <c r="AZ142" i="9"/>
  <c r="BN14" i="9" s="1"/>
  <c r="K148" i="9"/>
  <c r="BF10" i="9" s="1"/>
  <c r="J148" i="9"/>
  <c r="BE10" i="9" s="1"/>
  <c r="H149" i="9"/>
  <c r="BC11" i="9" s="1"/>
  <c r="D150" i="9"/>
  <c r="AY12" i="9" s="1"/>
  <c r="J151" i="9"/>
  <c r="BE13" i="9" s="1"/>
  <c r="F152" i="9"/>
  <c r="BA14" i="9" s="1"/>
  <c r="L153" i="9"/>
  <c r="BG15" i="9" s="1"/>
  <c r="F155" i="9"/>
  <c r="BA17" i="9" s="1"/>
  <c r="L157" i="9"/>
  <c r="BG19" i="9" s="1"/>
  <c r="AF157" i="9"/>
  <c r="E158" i="9"/>
  <c r="AZ20" i="9" s="1"/>
  <c r="AG158" i="9"/>
  <c r="AG159" i="9"/>
  <c r="G160" i="9"/>
  <c r="BB22" i="9" s="1"/>
  <c r="AH160" i="9"/>
  <c r="F161" i="9"/>
  <c r="AH161" i="9"/>
  <c r="F162" i="9"/>
  <c r="AG162" i="9"/>
  <c r="BL45" i="9"/>
  <c r="BM44" i="9"/>
  <c r="BN43" i="9"/>
  <c r="BO42" i="9"/>
  <c r="BH41" i="9"/>
  <c r="BI40" i="9"/>
  <c r="BJ39" i="9"/>
  <c r="BK38" i="9"/>
  <c r="BL37" i="9"/>
  <c r="BC137" i="9"/>
  <c r="BQ9" i="9" s="1"/>
  <c r="AY138" i="9"/>
  <c r="BM10" i="9" s="1"/>
  <c r="BD139" i="9"/>
  <c r="BR11" i="9" s="1"/>
  <c r="AZ140" i="9"/>
  <c r="BN12" i="9" s="1"/>
  <c r="AY140" i="9"/>
  <c r="BM12" i="9" s="1"/>
  <c r="BD141" i="9"/>
  <c r="BR13" i="9" s="1"/>
  <c r="H147" i="9"/>
  <c r="BC9" i="9" s="1"/>
  <c r="AA147" i="9"/>
  <c r="AI147" i="9"/>
  <c r="BA142" i="9"/>
  <c r="BO14" i="9" s="1"/>
  <c r="D148" i="9"/>
  <c r="AY10" i="9" s="1"/>
  <c r="L148" i="9"/>
  <c r="BG10" i="9" s="1"/>
  <c r="AE148" i="9"/>
  <c r="AW143" i="9"/>
  <c r="BK15" i="9" s="1"/>
  <c r="BE143" i="9"/>
  <c r="BS15" i="9" s="1"/>
  <c r="I149" i="9"/>
  <c r="BD11" i="9" s="1"/>
  <c r="AB149" i="9"/>
  <c r="BB144" i="9"/>
  <c r="BP16" i="9" s="1"/>
  <c r="E150" i="9"/>
  <c r="AZ12" i="9" s="1"/>
  <c r="AG150" i="9"/>
  <c r="AZ145" i="9"/>
  <c r="K151" i="9"/>
  <c r="BF13" i="9" s="1"/>
  <c r="AD151" i="9"/>
  <c r="BD146" i="9"/>
  <c r="BR18" i="9" s="1"/>
  <c r="G152" i="9"/>
  <c r="BB14" i="9" s="1"/>
  <c r="AH152" i="9"/>
  <c r="BA147" i="9"/>
  <c r="E153" i="9"/>
  <c r="AF153" i="9"/>
  <c r="J154" i="9"/>
  <c r="BE16" i="9" s="1"/>
  <c r="AC154" i="9"/>
  <c r="BC149" i="9"/>
  <c r="BQ21" i="9" s="1"/>
  <c r="G155" i="9"/>
  <c r="AA155" i="9"/>
  <c r="AI155" i="9"/>
  <c r="BA150" i="9"/>
  <c r="BO22" i="9" s="1"/>
  <c r="D156" i="9"/>
  <c r="L156" i="9"/>
  <c r="BG18" i="9" s="1"/>
  <c r="E157" i="9"/>
  <c r="AZ19" i="9" s="1"/>
  <c r="AG157" i="9"/>
  <c r="F158" i="9"/>
  <c r="AH158" i="9"/>
  <c r="AH159" i="9"/>
  <c r="H160" i="9"/>
  <c r="BC22" i="9" s="1"/>
  <c r="AA160" i="9"/>
  <c r="AI160" i="9"/>
  <c r="G161" i="9"/>
  <c r="BB23" i="9" s="1"/>
  <c r="AA161" i="9"/>
  <c r="AI161" i="9"/>
  <c r="G162" i="9"/>
  <c r="AB163" i="9"/>
  <c r="K165" i="9"/>
  <c r="BF27" i="9" s="1"/>
  <c r="AE165" i="9"/>
  <c r="AX144" i="9"/>
  <c r="G159" i="9"/>
  <c r="BB21" i="9" s="1"/>
  <c r="BC144" i="9"/>
  <c r="BA145" i="9"/>
  <c r="BO17" i="9" s="1"/>
  <c r="D151" i="9"/>
  <c r="AY13" i="9" s="1"/>
  <c r="L151" i="9"/>
  <c r="BG13" i="9" s="1"/>
  <c r="AE151" i="9"/>
  <c r="AW146" i="9"/>
  <c r="BE146" i="9"/>
  <c r="BS18" i="9" s="1"/>
  <c r="H152" i="9"/>
  <c r="BC14" i="9" s="1"/>
  <c r="AA152" i="9"/>
  <c r="AI152" i="9"/>
  <c r="BB147" i="9"/>
  <c r="BP19" i="9" s="1"/>
  <c r="F153" i="9"/>
  <c r="BA15" i="9" s="1"/>
  <c r="AG153" i="9"/>
  <c r="AZ148" i="9"/>
  <c r="BN20" i="9" s="1"/>
  <c r="K154" i="9"/>
  <c r="BF16" i="9" s="1"/>
  <c r="AD154" i="9"/>
  <c r="BD149" i="9"/>
  <c r="BR21" i="9" s="1"/>
  <c r="H155" i="9"/>
  <c r="BC17" i="9" s="1"/>
  <c r="AB155" i="9"/>
  <c r="E156" i="9"/>
  <c r="AZ18" i="9" s="1"/>
  <c r="AG156" i="9"/>
  <c r="F157" i="9"/>
  <c r="AH157" i="9"/>
  <c r="G158" i="9"/>
  <c r="BB20" i="9" s="1"/>
  <c r="AA158" i="9"/>
  <c r="AI158" i="9"/>
  <c r="AA159" i="9"/>
  <c r="AI159" i="9"/>
  <c r="I160" i="9"/>
  <c r="BD22" i="9" s="1"/>
  <c r="AB160" i="9"/>
  <c r="H161" i="9"/>
  <c r="BC23" i="9" s="1"/>
  <c r="H162" i="9"/>
  <c r="BC24" i="9" s="1"/>
  <c r="AA162" i="9"/>
  <c r="I163" i="9"/>
  <c r="BD25" i="9" s="1"/>
  <c r="K164" i="9"/>
  <c r="BF26" i="9" s="1"/>
  <c r="AE164" i="9"/>
  <c r="D165" i="9"/>
  <c r="AY27" i="9" s="1"/>
  <c r="L165" i="9"/>
  <c r="BG27" i="9" s="1"/>
  <c r="F150" i="9"/>
  <c r="BA12" i="9" s="1"/>
  <c r="AF151" i="9"/>
  <c r="AX146" i="9"/>
  <c r="BL18" i="9" s="1"/>
  <c r="I152" i="9"/>
  <c r="BD14" i="9" s="1"/>
  <c r="AB152" i="9"/>
  <c r="BC147" i="9"/>
  <c r="BQ19" i="9" s="1"/>
  <c r="G153" i="9"/>
  <c r="BB15" i="9" s="1"/>
  <c r="AH153" i="9"/>
  <c r="BA148" i="9"/>
  <c r="D154" i="9"/>
  <c r="AY16" i="9" s="1"/>
  <c r="L154" i="9"/>
  <c r="BG16" i="9" s="1"/>
  <c r="AE154" i="9"/>
  <c r="AW149" i="9"/>
  <c r="BK21" i="9" s="1"/>
  <c r="BE149" i="9"/>
  <c r="BS21" i="9" s="1"/>
  <c r="I155" i="9"/>
  <c r="BD17" i="9" s="1"/>
  <c r="F156" i="9"/>
  <c r="AH156" i="9"/>
  <c r="AA157" i="9"/>
  <c r="AI157" i="9"/>
  <c r="H158" i="9"/>
  <c r="AB158" i="9"/>
  <c r="I159" i="9"/>
  <c r="BD21" i="9" s="1"/>
  <c r="AB159" i="9"/>
  <c r="J160" i="9"/>
  <c r="BE22" i="9" s="1"/>
  <c r="AC160" i="9"/>
  <c r="I161" i="9"/>
  <c r="BD23" i="9" s="1"/>
  <c r="AC161" i="9"/>
  <c r="I162" i="9"/>
  <c r="BD24" i="9" s="1"/>
  <c r="AB162" i="9"/>
  <c r="G156" i="9"/>
  <c r="BB18" i="9" s="1"/>
  <c r="H157" i="9"/>
  <c r="BC19" i="9" s="1"/>
  <c r="I158" i="9"/>
  <c r="BD20" i="9" s="1"/>
  <c r="J159" i="9"/>
  <c r="BE21" i="9" s="1"/>
  <c r="J161" i="9"/>
  <c r="BE23" i="9" s="1"/>
  <c r="AZ139" i="9"/>
  <c r="BN11" i="9" s="1"/>
  <c r="J162" i="9"/>
  <c r="BE24" i="9" s="1"/>
  <c r="F165" i="9"/>
  <c r="BA27" i="9" s="1"/>
  <c r="K160" i="9"/>
  <c r="BF22" i="9" s="1"/>
  <c r="AV139" i="9"/>
  <c r="BJ11" i="9" s="1"/>
  <c r="AY137" i="9"/>
  <c r="BM9" i="9" s="1"/>
  <c r="BD140" i="9"/>
  <c r="AZ141" i="9"/>
  <c r="BN13" i="9" s="1"/>
  <c r="D147" i="9"/>
  <c r="L147" i="9"/>
  <c r="BG9" i="9" s="1"/>
  <c r="AE147" i="9"/>
  <c r="AW142" i="9"/>
  <c r="BE142" i="9"/>
  <c r="BS14" i="9" s="1"/>
  <c r="H148" i="9"/>
  <c r="BC10" i="9" s="1"/>
  <c r="AA148" i="9"/>
  <c r="AI148" i="9"/>
  <c r="E149" i="9"/>
  <c r="AZ11" i="9" s="1"/>
  <c r="AF149" i="9"/>
  <c r="I150" i="9"/>
  <c r="BD12" i="9" s="1"/>
  <c r="AC150" i="9"/>
  <c r="BD145" i="9"/>
  <c r="BR17" i="9" s="1"/>
  <c r="G151" i="9"/>
  <c r="BB13" i="9" s="1"/>
  <c r="AH151" i="9"/>
  <c r="AZ146" i="9"/>
  <c r="K152" i="9"/>
  <c r="BF14" i="9" s="1"/>
  <c r="AD152" i="9"/>
  <c r="AW147" i="9"/>
  <c r="BK19" i="9" s="1"/>
  <c r="BE147" i="9"/>
  <c r="BS19" i="9" s="1"/>
  <c r="I153" i="9"/>
  <c r="BD15" i="9" s="1"/>
  <c r="BC148" i="9"/>
  <c r="BQ20" i="9" s="1"/>
  <c r="F154" i="9"/>
  <c r="BA16" i="9" s="1"/>
  <c r="AY149" i="9"/>
  <c r="K155" i="9"/>
  <c r="BF17" i="9" s="1"/>
  <c r="AE155" i="9"/>
  <c r="AW150" i="9"/>
  <c r="BK22" i="9" s="1"/>
  <c r="BE150" i="9"/>
  <c r="BS22" i="9" s="1"/>
  <c r="H156" i="9"/>
  <c r="BC18" i="9" s="1"/>
  <c r="AB156" i="9"/>
  <c r="I157" i="9"/>
  <c r="BD19" i="9" s="1"/>
  <c r="J158" i="9"/>
  <c r="BE20" i="9" s="1"/>
  <c r="AD158" i="9"/>
  <c r="K159" i="9"/>
  <c r="BF21" i="9" s="1"/>
  <c r="AD159" i="9"/>
  <c r="AC159" i="9"/>
  <c r="D160" i="9"/>
  <c r="AY22" i="9" s="1"/>
  <c r="AE160" i="9"/>
  <c r="K161" i="9"/>
  <c r="BF23" i="9" s="1"/>
  <c r="AE161" i="9"/>
  <c r="K162" i="9"/>
  <c r="BF24" i="9" s="1"/>
  <c r="AD162" i="9"/>
  <c r="D163" i="9"/>
  <c r="AY25" i="9" s="1"/>
  <c r="L163" i="9"/>
  <c r="BG25" i="9" s="1"/>
  <c r="F164" i="9"/>
  <c r="BA26" i="9" s="1"/>
  <c r="L160" i="9"/>
  <c r="BG22" i="9" s="1"/>
  <c r="L164" i="9"/>
  <c r="BG26" i="9" s="1"/>
  <c r="BO45" i="9"/>
  <c r="BH44" i="9"/>
  <c r="BI43" i="9"/>
  <c r="BJ42" i="9"/>
  <c r="BK41" i="9"/>
  <c r="BL40" i="9"/>
  <c r="BM39" i="9"/>
  <c r="BN38" i="9"/>
  <c r="K163" i="9"/>
  <c r="BF25" i="9" s="1"/>
  <c r="AE163" i="9"/>
  <c r="E164" i="9"/>
  <c r="AZ26" i="9" s="1"/>
  <c r="E165" i="9"/>
  <c r="AZ27" i="9" s="1"/>
  <c r="AG165" i="9"/>
  <c r="AF162" i="9"/>
  <c r="E163" i="9"/>
  <c r="AZ25" i="9" s="1"/>
  <c r="AG163" i="9"/>
  <c r="G164" i="9"/>
  <c r="AA164" i="9"/>
  <c r="AI164" i="9"/>
  <c r="G165" i="9"/>
  <c r="AA165" i="9"/>
  <c r="AI165" i="9"/>
  <c r="AI162" i="9"/>
  <c r="J164" i="9"/>
  <c r="BE26" i="9" s="1"/>
  <c r="AD164" i="9"/>
  <c r="J165" i="9"/>
  <c r="BE27" i="9" s="1"/>
  <c r="AD165" i="9"/>
  <c r="AA77" i="9"/>
  <c r="AE83" i="9"/>
  <c r="AG77" i="9"/>
  <c r="AN83" i="9"/>
  <c r="AH82" i="9"/>
  <c r="S76" i="9"/>
  <c r="AJ77" i="9"/>
  <c r="AP83" i="9"/>
  <c r="M76" i="9"/>
  <c r="Z80" i="9"/>
  <c r="AB84" i="9"/>
  <c r="P84" i="9"/>
  <c r="AC81" i="9"/>
  <c r="AS84" i="9"/>
  <c r="Z82" i="9"/>
  <c r="AB82" i="9"/>
  <c r="AF80" i="9"/>
  <c r="J76" i="9"/>
  <c r="AB76" i="9"/>
  <c r="AP77" i="9"/>
  <c r="AH80" i="9"/>
  <c r="AK82" i="9"/>
  <c r="AD84" i="9"/>
  <c r="D76" i="9"/>
  <c r="AD76" i="9"/>
  <c r="AR77" i="9"/>
  <c r="AO80" i="9"/>
  <c r="AQ82" i="9"/>
  <c r="AK84" i="9"/>
  <c r="V84" i="9"/>
  <c r="AK76" i="9"/>
  <c r="AD78" i="9"/>
  <c r="AQ80" i="9"/>
  <c r="AS82" i="9"/>
  <c r="AM84" i="9"/>
  <c r="AM76" i="9"/>
  <c r="AF78" i="9"/>
  <c r="N84" i="9"/>
  <c r="AS76" i="9"/>
  <c r="AM78" i="9"/>
  <c r="AL81" i="9"/>
  <c r="AG83" i="9"/>
  <c r="U76" i="9"/>
  <c r="AO78" i="9"/>
  <c r="O49" i="9"/>
  <c r="M46" i="9"/>
  <c r="N44" i="9"/>
  <c r="Q48" i="9"/>
  <c r="U45" i="9"/>
  <c r="S47" i="9"/>
  <c r="T45" i="9"/>
  <c r="Q47" i="9"/>
  <c r="S45" i="9"/>
  <c r="U46" i="9"/>
  <c r="O45" i="9"/>
  <c r="O44" i="9"/>
  <c r="V44" i="9"/>
  <c r="Q44" i="9"/>
  <c r="P44" i="9"/>
  <c r="S50" i="9"/>
  <c r="O48" i="9"/>
  <c r="R50" i="9"/>
  <c r="V48" i="9"/>
  <c r="N48" i="9"/>
  <c r="P47" i="9"/>
  <c r="Q50" i="9"/>
  <c r="S49" i="9"/>
  <c r="U48" i="9"/>
  <c r="M48" i="9"/>
  <c r="O47" i="9"/>
  <c r="Q46" i="9"/>
  <c r="U44" i="9"/>
  <c r="M44" i="9"/>
  <c r="P50" i="9"/>
  <c r="R49" i="9"/>
  <c r="T48" i="9"/>
  <c r="V47" i="9"/>
  <c r="N47" i="9"/>
  <c r="P46" i="9"/>
  <c r="R45" i="9"/>
  <c r="T44" i="9"/>
  <c r="O50" i="9"/>
  <c r="Q49" i="9"/>
  <c r="S48" i="9"/>
  <c r="U47" i="9"/>
  <c r="M47" i="9"/>
  <c r="O46" i="9"/>
  <c r="Q45" i="9"/>
  <c r="S44" i="9"/>
  <c r="V50" i="9"/>
  <c r="N50" i="9"/>
  <c r="P49" i="9"/>
  <c r="R48" i="9"/>
  <c r="T47" i="9"/>
  <c r="V46" i="9"/>
  <c r="N46" i="9"/>
  <c r="U50" i="9"/>
  <c r="M50" i="9"/>
  <c r="V49" i="9"/>
  <c r="AA79" i="9"/>
  <c r="AJ79" i="9"/>
  <c r="AR79" i="9"/>
  <c r="T76" i="9"/>
  <c r="K76" i="9"/>
  <c r="C76" i="9"/>
  <c r="O84" i="9"/>
  <c r="E96" i="9" s="1"/>
  <c r="AO17" i="9" s="1"/>
  <c r="F84" i="9"/>
  <c r="AC76" i="9"/>
  <c r="AC88" i="9" s="1"/>
  <c r="AL76" i="9"/>
  <c r="Z77" i="9"/>
  <c r="Z89" i="9" s="1"/>
  <c r="AH77" i="9"/>
  <c r="AQ77" i="9"/>
  <c r="AE78" i="9"/>
  <c r="AN78" i="9"/>
  <c r="AB79" i="9"/>
  <c r="AK79" i="9"/>
  <c r="AS79" i="9"/>
  <c r="AG80" i="9"/>
  <c r="AP80" i="9"/>
  <c r="AD81" i="9"/>
  <c r="AM81" i="9"/>
  <c r="AA82" i="9"/>
  <c r="AJ82" i="9"/>
  <c r="AR82" i="9"/>
  <c r="AF83" i="9"/>
  <c r="AO83" i="9"/>
  <c r="AC84" i="9"/>
  <c r="AL84" i="9"/>
  <c r="AC79" i="9"/>
  <c r="AL79" i="9"/>
  <c r="AE81" i="9"/>
  <c r="AN81" i="9"/>
  <c r="R76" i="9"/>
  <c r="I76" i="9"/>
  <c r="U84" i="9"/>
  <c r="M84" i="9"/>
  <c r="D84" i="9"/>
  <c r="AE76" i="9"/>
  <c r="AN76" i="9"/>
  <c r="AB77" i="9"/>
  <c r="AK77" i="9"/>
  <c r="AS77" i="9"/>
  <c r="AG78" i="9"/>
  <c r="AP78" i="9"/>
  <c r="AD79" i="9"/>
  <c r="AM79" i="9"/>
  <c r="AA80" i="9"/>
  <c r="AJ80" i="9"/>
  <c r="AR80" i="9"/>
  <c r="AF81" i="9"/>
  <c r="AO81" i="9"/>
  <c r="AC82" i="9"/>
  <c r="AL82" i="9"/>
  <c r="Z83" i="9"/>
  <c r="AH83" i="9"/>
  <c r="AQ83" i="9"/>
  <c r="AE84" i="9"/>
  <c r="AN84" i="9"/>
  <c r="AD96" i="9" s="1"/>
  <c r="Q76" i="9"/>
  <c r="H76" i="9"/>
  <c r="T84" i="9"/>
  <c r="K84" i="9"/>
  <c r="C84" i="9"/>
  <c r="AF76" i="9"/>
  <c r="AO76" i="9"/>
  <c r="AC77" i="9"/>
  <c r="AL77" i="9"/>
  <c r="Z78" i="9"/>
  <c r="AH78" i="9"/>
  <c r="AQ78" i="9"/>
  <c r="AE79" i="9"/>
  <c r="AN79" i="9"/>
  <c r="AB80" i="9"/>
  <c r="AK80" i="9"/>
  <c r="AS80" i="9"/>
  <c r="AG81" i="9"/>
  <c r="AP81" i="9"/>
  <c r="AD82" i="9"/>
  <c r="AM82" i="9"/>
  <c r="AA83" i="9"/>
  <c r="AJ83" i="9"/>
  <c r="AR83" i="9"/>
  <c r="AF84" i="9"/>
  <c r="AO84" i="9"/>
  <c r="P76" i="9"/>
  <c r="G76" i="9"/>
  <c r="S84" i="9"/>
  <c r="J84" i="9"/>
  <c r="AG76" i="9"/>
  <c r="AP76" i="9"/>
  <c r="AD77" i="9"/>
  <c r="AM77" i="9"/>
  <c r="AA78" i="9"/>
  <c r="AJ78" i="9"/>
  <c r="AR78" i="9"/>
  <c r="AF79" i="9"/>
  <c r="AO79" i="9"/>
  <c r="AC80" i="9"/>
  <c r="AL80" i="9"/>
  <c r="Z81" i="9"/>
  <c r="AH81" i="9"/>
  <c r="AQ81" i="9"/>
  <c r="AE82" i="9"/>
  <c r="AN82" i="9"/>
  <c r="AB83" i="9"/>
  <c r="AK83" i="9"/>
  <c r="AS83" i="9"/>
  <c r="AG84" i="9"/>
  <c r="AP84" i="9"/>
  <c r="O76" i="9"/>
  <c r="F76" i="9"/>
  <c r="R84" i="9"/>
  <c r="I84" i="9"/>
  <c r="Z76" i="9"/>
  <c r="AH76" i="9"/>
  <c r="AH88" i="9" s="1"/>
  <c r="AQ76" i="9"/>
  <c r="AE77" i="9"/>
  <c r="AN77" i="9"/>
  <c r="AB78" i="9"/>
  <c r="AK78" i="9"/>
  <c r="AS78" i="9"/>
  <c r="AG79" i="9"/>
  <c r="AP79" i="9"/>
  <c r="AD80" i="9"/>
  <c r="AM80" i="9"/>
  <c r="AA81" i="9"/>
  <c r="AJ81" i="9"/>
  <c r="AR81" i="9"/>
  <c r="AF82" i="9"/>
  <c r="AO82" i="9"/>
  <c r="AC83" i="9"/>
  <c r="AL83" i="9"/>
  <c r="Z84" i="9"/>
  <c r="AH84" i="9"/>
  <c r="AQ84" i="9"/>
  <c r="V76" i="9"/>
  <c r="N76" i="9"/>
  <c r="E76" i="9"/>
  <c r="Q84" i="9"/>
  <c r="G96" i="9" s="1"/>
  <c r="AQ17" i="9" s="1"/>
  <c r="H84" i="9"/>
  <c r="AA76" i="9"/>
  <c r="AJ76" i="9"/>
  <c r="AF77" i="9"/>
  <c r="AO77" i="9"/>
  <c r="AC78" i="9"/>
  <c r="AL78" i="9"/>
  <c r="Z79" i="9"/>
  <c r="AH79" i="9"/>
  <c r="AQ79" i="9"/>
  <c r="AE80" i="9"/>
  <c r="AE92" i="9" s="1"/>
  <c r="AN80" i="9"/>
  <c r="AB81" i="9"/>
  <c r="AB93" i="9" s="1"/>
  <c r="AK81" i="9"/>
  <c r="AS81" i="9"/>
  <c r="AG82" i="9"/>
  <c r="AP82" i="9"/>
  <c r="AD83" i="9"/>
  <c r="AM83" i="9"/>
  <c r="AA84" i="9"/>
  <c r="AJ84" i="9"/>
  <c r="Z94" i="9"/>
  <c r="M82" i="9"/>
  <c r="M78" i="9"/>
  <c r="O78" i="9"/>
  <c r="C79" i="9"/>
  <c r="I80" i="9"/>
  <c r="S77" i="9"/>
  <c r="G81" i="9"/>
  <c r="D47" i="9"/>
  <c r="T77" i="9"/>
  <c r="H81" i="9"/>
  <c r="D78" i="9"/>
  <c r="K82" i="9"/>
  <c r="N78" i="9"/>
  <c r="N82" i="9"/>
  <c r="E78" i="9"/>
  <c r="P78" i="9"/>
  <c r="F79" i="9"/>
  <c r="T79" i="9"/>
  <c r="Q80" i="9"/>
  <c r="P81" i="9"/>
  <c r="T82" i="9"/>
  <c r="N79" i="9"/>
  <c r="D79" i="9"/>
  <c r="K80" i="9"/>
  <c r="F78" i="9"/>
  <c r="Q78" i="9"/>
  <c r="I79" i="9"/>
  <c r="U79" i="9"/>
  <c r="R80" i="9"/>
  <c r="Q81" i="9"/>
  <c r="U82" i="9"/>
  <c r="J80" i="9"/>
  <c r="O81" i="9"/>
  <c r="C77" i="9"/>
  <c r="G78" i="9"/>
  <c r="R78" i="9"/>
  <c r="J79" i="9"/>
  <c r="V79" i="9"/>
  <c r="S80" i="9"/>
  <c r="C82" i="9"/>
  <c r="V82" i="9"/>
  <c r="O79" i="9"/>
  <c r="E79" i="9"/>
  <c r="J77" i="9"/>
  <c r="H78" i="9"/>
  <c r="U78" i="9"/>
  <c r="K79" i="9"/>
  <c r="C80" i="9"/>
  <c r="T80" i="9"/>
  <c r="D82" i="9"/>
  <c r="S79" i="9"/>
  <c r="K77" i="9"/>
  <c r="I78" i="9"/>
  <c r="V78" i="9"/>
  <c r="M79" i="9"/>
  <c r="H80" i="9"/>
  <c r="F81" i="9"/>
  <c r="E82" i="9"/>
  <c r="H77" i="9"/>
  <c r="Q77" i="9"/>
  <c r="G80" i="9"/>
  <c r="P80" i="9"/>
  <c r="D81" i="9"/>
  <c r="M81" i="9"/>
  <c r="U81" i="9"/>
  <c r="I82" i="9"/>
  <c r="R82" i="9"/>
  <c r="F83" i="9"/>
  <c r="O83" i="9"/>
  <c r="I83" i="9"/>
  <c r="I77" i="9"/>
  <c r="R77" i="9"/>
  <c r="E81" i="9"/>
  <c r="N81" i="9"/>
  <c r="V81" i="9"/>
  <c r="J82" i="9"/>
  <c r="S82" i="9"/>
  <c r="G83" i="9"/>
  <c r="P83" i="9"/>
  <c r="R83" i="9"/>
  <c r="D77" i="9"/>
  <c r="M77" i="9"/>
  <c r="U77" i="9"/>
  <c r="J83" i="9"/>
  <c r="S83" i="9"/>
  <c r="Q83" i="9"/>
  <c r="E77" i="9"/>
  <c r="N77" i="9"/>
  <c r="V77" i="9"/>
  <c r="J78" i="9"/>
  <c r="J90" i="9" s="1"/>
  <c r="AT11" i="9" s="1"/>
  <c r="S78" i="9"/>
  <c r="G79" i="9"/>
  <c r="P79" i="9"/>
  <c r="D80" i="9"/>
  <c r="M80" i="9"/>
  <c r="U80" i="9"/>
  <c r="I81" i="9"/>
  <c r="R81" i="9"/>
  <c r="F82" i="9"/>
  <c r="O82" i="9"/>
  <c r="C83" i="9"/>
  <c r="K83" i="9"/>
  <c r="T83" i="9"/>
  <c r="H83" i="9"/>
  <c r="H95" i="9" s="1"/>
  <c r="AR16" i="9" s="1"/>
  <c r="F77" i="9"/>
  <c r="F89" i="9" s="1"/>
  <c r="AP10" i="9" s="1"/>
  <c r="O77" i="9"/>
  <c r="C78" i="9"/>
  <c r="K78" i="9"/>
  <c r="H79" i="9"/>
  <c r="H91" i="9" s="1"/>
  <c r="AR12" i="9" s="1"/>
  <c r="Q79" i="9"/>
  <c r="E80" i="9"/>
  <c r="E92" i="9" s="1"/>
  <c r="AO13" i="9" s="1"/>
  <c r="N80" i="9"/>
  <c r="V80" i="9"/>
  <c r="J81" i="9"/>
  <c r="J93" i="9" s="1"/>
  <c r="AT14" i="9" s="1"/>
  <c r="S81" i="9"/>
  <c r="G82" i="9"/>
  <c r="G94" i="9" s="1"/>
  <c r="AQ15" i="9" s="1"/>
  <c r="P82" i="9"/>
  <c r="D83" i="9"/>
  <c r="M83" i="9"/>
  <c r="U83" i="9"/>
  <c r="G77" i="9"/>
  <c r="F80" i="9"/>
  <c r="C81" i="9"/>
  <c r="K81" i="9"/>
  <c r="H82" i="9"/>
  <c r="E83" i="9"/>
  <c r="N83" i="9"/>
  <c r="E49" i="9"/>
  <c r="H44" i="9"/>
  <c r="H50" i="9"/>
  <c r="G50" i="9"/>
  <c r="G44" i="9"/>
  <c r="F44" i="9"/>
  <c r="F50" i="9"/>
  <c r="E46" i="9"/>
  <c r="E50" i="9"/>
  <c r="I45" i="9"/>
  <c r="D50" i="9"/>
  <c r="G45" i="9"/>
  <c r="J49" i="9"/>
  <c r="F45" i="9"/>
  <c r="F55" i="9" s="1"/>
  <c r="AP22" i="9" s="1"/>
  <c r="J50" i="9"/>
  <c r="I49" i="9"/>
  <c r="E45" i="9"/>
  <c r="I50" i="9"/>
  <c r="H49" i="9"/>
  <c r="D45" i="9"/>
  <c r="J48" i="9"/>
  <c r="K47" i="9"/>
  <c r="C47" i="9"/>
  <c r="D46" i="9"/>
  <c r="D56" i="9" s="1"/>
  <c r="AN23" i="9" s="1"/>
  <c r="J47" i="9"/>
  <c r="C46" i="9"/>
  <c r="I48" i="9"/>
  <c r="K46" i="9"/>
  <c r="E44" i="9"/>
  <c r="G49" i="9"/>
  <c r="H48" i="9"/>
  <c r="I47" i="9"/>
  <c r="J46" i="9"/>
  <c r="K45" i="9"/>
  <c r="C45" i="9"/>
  <c r="C44" i="9"/>
  <c r="D44" i="9"/>
  <c r="F49" i="9"/>
  <c r="G48" i="9"/>
  <c r="H47" i="9"/>
  <c r="H57" i="9" s="1"/>
  <c r="AR24" i="9" s="1"/>
  <c r="I46" i="9"/>
  <c r="J45" i="9"/>
  <c r="K48" i="9"/>
  <c r="K44" i="9"/>
  <c r="G47" i="9"/>
  <c r="J44" i="9"/>
  <c r="K50" i="9"/>
  <c r="C50" i="9"/>
  <c r="D49" i="9"/>
  <c r="E48" i="9"/>
  <c r="F47" i="9"/>
  <c r="G46" i="9"/>
  <c r="H45" i="9"/>
  <c r="C48" i="9"/>
  <c r="F48" i="9"/>
  <c r="H46" i="9"/>
  <c r="I44" i="9"/>
  <c r="K49" i="9"/>
  <c r="C49" i="9"/>
  <c r="D48" i="9"/>
  <c r="E47" i="9"/>
  <c r="F46" i="9"/>
  <c r="AH45" i="9"/>
  <c r="AF47" i="9"/>
  <c r="AO47" i="9"/>
  <c r="Z48" i="9"/>
  <c r="AQ48" i="9"/>
  <c r="Z49" i="9"/>
  <c r="AD49" i="9"/>
  <c r="AM44" i="9"/>
  <c r="AQ45" i="9"/>
  <c r="AC48" i="9"/>
  <c r="AE49" i="9"/>
  <c r="AM45" i="9"/>
  <c r="AP44" i="9"/>
  <c r="AR45" i="9"/>
  <c r="AG48" i="9"/>
  <c r="AH49" i="9"/>
  <c r="AD44" i="9"/>
  <c r="Z45" i="9"/>
  <c r="AA46" i="9"/>
  <c r="AH48" i="9"/>
  <c r="AM49" i="9"/>
  <c r="AJ45" i="9"/>
  <c r="AL44" i="9"/>
  <c r="AA45" i="9"/>
  <c r="AJ46" i="9"/>
  <c r="AL48" i="9"/>
  <c r="AN49" i="9"/>
  <c r="AG44" i="9"/>
  <c r="AC44" i="9"/>
  <c r="AD45" i="9"/>
  <c r="AR46" i="9"/>
  <c r="AP48" i="9"/>
  <c r="AQ49" i="9"/>
  <c r="AE44" i="9"/>
  <c r="AN44" i="9"/>
  <c r="AB45" i="9"/>
  <c r="AK45" i="9"/>
  <c r="AS45" i="9"/>
  <c r="AG46" i="9"/>
  <c r="AP46" i="9"/>
  <c r="AD47" i="9"/>
  <c r="AM47" i="9"/>
  <c r="AA48" i="9"/>
  <c r="AJ48" i="9"/>
  <c r="AR48" i="9"/>
  <c r="AF49" i="9"/>
  <c r="AO49" i="9"/>
  <c r="AC50" i="9"/>
  <c r="AL50" i="9"/>
  <c r="AF44" i="9"/>
  <c r="AO44" i="9"/>
  <c r="AC45" i="9"/>
  <c r="AC55" i="9" s="1"/>
  <c r="AL45" i="9"/>
  <c r="Z46" i="9"/>
  <c r="AH46" i="9"/>
  <c r="AH56" i="9" s="1"/>
  <c r="AQ46" i="9"/>
  <c r="AE47" i="9"/>
  <c r="AN47" i="9"/>
  <c r="AB48" i="9"/>
  <c r="AK48" i="9"/>
  <c r="AS48" i="9"/>
  <c r="AG49" i="9"/>
  <c r="AP49" i="9"/>
  <c r="AD50" i="9"/>
  <c r="AM50" i="9"/>
  <c r="AN50" i="9"/>
  <c r="Z44" i="9"/>
  <c r="AH44" i="9"/>
  <c r="AQ44" i="9"/>
  <c r="AE45" i="9"/>
  <c r="AN45" i="9"/>
  <c r="AB46" i="9"/>
  <c r="AK46" i="9"/>
  <c r="AS46" i="9"/>
  <c r="AG47" i="9"/>
  <c r="AP47" i="9"/>
  <c r="AD48" i="9"/>
  <c r="AM48" i="9"/>
  <c r="AA49" i="9"/>
  <c r="AJ49" i="9"/>
  <c r="AR49" i="9"/>
  <c r="AF50" i="9"/>
  <c r="AO50" i="9"/>
  <c r="AE50" i="9"/>
  <c r="AA44" i="9"/>
  <c r="AJ44" i="9"/>
  <c r="AR44" i="9"/>
  <c r="AF45" i="9"/>
  <c r="AF55" i="9" s="1"/>
  <c r="AO45" i="9"/>
  <c r="AC46" i="9"/>
  <c r="AL46" i="9"/>
  <c r="Z47" i="9"/>
  <c r="AH47" i="9"/>
  <c r="AQ47" i="9"/>
  <c r="AE48" i="9"/>
  <c r="AN48" i="9"/>
  <c r="AB49" i="9"/>
  <c r="AB59" i="9" s="1"/>
  <c r="AK49" i="9"/>
  <c r="AS49" i="9"/>
  <c r="AG50" i="9"/>
  <c r="AP50" i="9"/>
  <c r="AB44" i="9"/>
  <c r="AK44" i="9"/>
  <c r="AG45" i="9"/>
  <c r="AD46" i="9"/>
  <c r="AM46" i="9"/>
  <c r="AA47" i="9"/>
  <c r="AJ47" i="9"/>
  <c r="AR47" i="9"/>
  <c r="AF48" i="9"/>
  <c r="AC49" i="9"/>
  <c r="Z50" i="9"/>
  <c r="AH50" i="9"/>
  <c r="AQ50" i="9"/>
  <c r="AE46" i="9"/>
  <c r="AE56" i="9" s="1"/>
  <c r="AN46" i="9"/>
  <c r="AB47" i="9"/>
  <c r="AB57" i="9" s="1"/>
  <c r="AK47" i="9"/>
  <c r="AS47" i="9"/>
  <c r="AA50" i="9"/>
  <c r="AJ50" i="9"/>
  <c r="AR50" i="9"/>
  <c r="AF46" i="9"/>
  <c r="AC47" i="9"/>
  <c r="AB50" i="9"/>
  <c r="AK50" i="9"/>
  <c r="J15" i="8"/>
  <c r="J19" i="8"/>
  <c r="K19" i="8" s="1"/>
  <c r="L19" i="8" s="1"/>
  <c r="K23" i="8"/>
  <c r="L23" i="8" s="1"/>
  <c r="J11" i="8"/>
  <c r="K11" i="8" s="1"/>
  <c r="I28" i="8"/>
  <c r="J28" i="8" s="1"/>
  <c r="K28" i="8" s="1"/>
  <c r="J18" i="8"/>
  <c r="K18" i="8" s="1"/>
  <c r="I10" i="8"/>
  <c r="J25" i="8"/>
  <c r="J16" i="8"/>
  <c r="K16" i="8" s="1"/>
  <c r="L16" i="8" s="1"/>
  <c r="J12" i="8"/>
  <c r="K12" i="8" s="1"/>
  <c r="L12" i="8" s="1"/>
  <c r="K20" i="8"/>
  <c r="L20" i="8" s="1"/>
  <c r="J26" i="8"/>
  <c r="J22" i="8"/>
  <c r="K22" i="8" s="1"/>
  <c r="J13" i="8"/>
  <c r="F28" i="8"/>
  <c r="F27" i="8" s="1"/>
  <c r="F26" i="8" s="1"/>
  <c r="F25" i="8" s="1"/>
  <c r="F24" i="8" s="1"/>
  <c r="F23" i="8" s="1"/>
  <c r="F22" i="8" s="1"/>
  <c r="F21" i="8" s="1"/>
  <c r="F20" i="8" s="1"/>
  <c r="F19" i="8" s="1"/>
  <c r="F18" i="8" s="1"/>
  <c r="F17" i="8" s="1"/>
  <c r="F16" i="8" s="1"/>
  <c r="F15" i="8" s="1"/>
  <c r="F14" i="8" s="1"/>
  <c r="F13" i="8" s="1"/>
  <c r="F12" i="8" s="1"/>
  <c r="F11" i="8" s="1"/>
  <c r="F10" i="8" s="1"/>
  <c r="I17" i="8"/>
  <c r="J17" i="8" s="1"/>
  <c r="L27" i="8"/>
  <c r="K24" i="8"/>
  <c r="L24" i="8" s="1"/>
  <c r="J21" i="8"/>
  <c r="K21" i="8" s="1"/>
  <c r="J14" i="8"/>
  <c r="K14" i="8" s="1"/>
  <c r="L14" i="8" s="1"/>
  <c r="T30" i="7"/>
  <c r="U30" i="7" s="1"/>
  <c r="T31" i="7"/>
  <c r="U31" i="7" s="1"/>
  <c r="T34" i="7"/>
  <c r="U34" i="7" s="1"/>
  <c r="I42" i="7"/>
  <c r="T16" i="7"/>
  <c r="U16" i="7" s="1"/>
  <c r="I33" i="7"/>
  <c r="J33" i="7" s="1"/>
  <c r="I39" i="7"/>
  <c r="I41" i="7"/>
  <c r="J41" i="7" s="1"/>
  <c r="T20" i="7"/>
  <c r="U20" i="7" s="1"/>
  <c r="I40" i="7"/>
  <c r="J40" i="7" s="1"/>
  <c r="I34" i="7"/>
  <c r="J34" i="7" s="1"/>
  <c r="I35" i="7"/>
  <c r="J35" i="7" s="1"/>
  <c r="I36" i="7"/>
  <c r="J36" i="7" s="1"/>
  <c r="T21" i="7"/>
  <c r="U21" i="7" s="1"/>
  <c r="I37" i="7"/>
  <c r="J37" i="7" s="1"/>
  <c r="I38" i="7"/>
  <c r="J38" i="7" s="1"/>
  <c r="I17" i="7"/>
  <c r="J17" i="7" s="1"/>
  <c r="T19" i="7"/>
  <c r="U19" i="7" s="1"/>
  <c r="T18" i="7"/>
  <c r="U18" i="7" s="1"/>
  <c r="T17" i="7"/>
  <c r="U17" i="7" s="1"/>
  <c r="J42" i="7"/>
  <c r="J39" i="7"/>
  <c r="I20" i="7"/>
  <c r="J20" i="7" s="1"/>
  <c r="I18" i="7"/>
  <c r="J18" i="7" s="1"/>
  <c r="I25" i="7"/>
  <c r="J25" i="7" s="1"/>
  <c r="I16" i="7"/>
  <c r="J16" i="7" s="1"/>
  <c r="I23" i="7"/>
  <c r="J23" i="7" s="1"/>
  <c r="I24" i="7"/>
  <c r="J24" i="7" s="1"/>
  <c r="I22" i="7"/>
  <c r="J22" i="7" s="1"/>
  <c r="I21" i="7"/>
  <c r="J21" i="7" s="1"/>
  <c r="I19" i="7"/>
  <c r="J19" i="7" s="1"/>
  <c r="AC33" i="6"/>
  <c r="AB33" i="6"/>
  <c r="AA33" i="6"/>
  <c r="Z33" i="6"/>
  <c r="D32" i="3"/>
  <c r="D34" i="3" s="1"/>
  <c r="F32" i="3"/>
  <c r="F34" i="3" s="1"/>
  <c r="E32" i="3"/>
  <c r="E34" i="3" s="1"/>
  <c r="Y78" i="6"/>
  <c r="Z69" i="6"/>
  <c r="X74" i="6"/>
  <c r="Z126" i="6"/>
  <c r="AB129" i="6"/>
  <c r="Y176" i="6"/>
  <c r="AB163" i="6"/>
  <c r="Y184" i="6"/>
  <c r="AA213" i="6"/>
  <c r="X199" i="6"/>
  <c r="AA132" i="6"/>
  <c r="X168" i="6"/>
  <c r="S188" i="6"/>
  <c r="Z170" i="6" s="1"/>
  <c r="Z75" i="6"/>
  <c r="Y72" i="6"/>
  <c r="X69" i="6"/>
  <c r="AB76" i="6"/>
  <c r="AB126" i="6"/>
  <c r="X128" i="6"/>
  <c r="Z157" i="6"/>
  <c r="AB160" i="6"/>
  <c r="X162" i="6"/>
  <c r="Z165" i="6"/>
  <c r="AB194" i="6"/>
  <c r="X196" i="6"/>
  <c r="Z199" i="6"/>
  <c r="AB202" i="6"/>
  <c r="X204" i="6"/>
  <c r="AA60" i="6"/>
  <c r="Z132" i="6"/>
  <c r="AA205" i="6"/>
  <c r="Z77" i="6"/>
  <c r="Y150" i="6"/>
  <c r="Z223" i="6"/>
  <c r="Z186" i="6"/>
  <c r="AB75" i="6"/>
  <c r="X175" i="6"/>
  <c r="Z160" i="6"/>
  <c r="X165" i="6"/>
  <c r="Z194" i="6"/>
  <c r="AB197" i="6"/>
  <c r="Z220" i="6"/>
  <c r="Y199" i="6"/>
  <c r="AB77" i="6"/>
  <c r="AB205" i="6"/>
  <c r="X75" i="6"/>
  <c r="AB71" i="6"/>
  <c r="AA68" i="6"/>
  <c r="Z120" i="6"/>
  <c r="AB123" i="6"/>
  <c r="X125" i="6"/>
  <c r="Z146" i="6"/>
  <c r="R133" i="6"/>
  <c r="Z169" i="6"/>
  <c r="X177" i="6"/>
  <c r="Z180" i="6"/>
  <c r="X185" i="6"/>
  <c r="Z214" i="6"/>
  <c r="AB217" i="6"/>
  <c r="X219" i="6"/>
  <c r="Z222" i="6"/>
  <c r="AB131" i="6"/>
  <c r="AA66" i="6"/>
  <c r="Y74" i="6"/>
  <c r="X71" i="6"/>
  <c r="AB67" i="6"/>
  <c r="AA75" i="6"/>
  <c r="Y120" i="6"/>
  <c r="AA123" i="6"/>
  <c r="Y128" i="6"/>
  <c r="AA157" i="6"/>
  <c r="Z164" i="6"/>
  <c r="AB167" i="6"/>
  <c r="X195" i="6"/>
  <c r="Z198" i="6"/>
  <c r="AB219" i="6"/>
  <c r="X203" i="6"/>
  <c r="X223" i="6"/>
  <c r="Z149" i="6"/>
  <c r="X131" i="6"/>
  <c r="AA169" i="6"/>
  <c r="AA70" i="6"/>
  <c r="AB122" i="6"/>
  <c r="AB130" i="6"/>
  <c r="Z195" i="6"/>
  <c r="X200" i="6"/>
  <c r="Y66" i="6"/>
  <c r="Z67" i="6"/>
  <c r="X124" i="6"/>
  <c r="Z161" i="6"/>
  <c r="AB164" i="6"/>
  <c r="AA76" i="6"/>
  <c r="Z73" i="6"/>
  <c r="Y70" i="6"/>
  <c r="X67" i="6"/>
  <c r="X121" i="6"/>
  <c r="Z124" i="6"/>
  <c r="AB127" i="6"/>
  <c r="X147" i="6"/>
  <c r="Z176" i="6"/>
  <c r="AB179" i="6"/>
  <c r="X181" i="6"/>
  <c r="Z184" i="6"/>
  <c r="AB213" i="6"/>
  <c r="Z218" i="6"/>
  <c r="AB221" i="6"/>
  <c r="AB73" i="6"/>
  <c r="Z127" i="6"/>
  <c r="X158" i="6"/>
  <c r="X166" i="6"/>
  <c r="AB198" i="6"/>
  <c r="Z203" i="6"/>
  <c r="AB186" i="6"/>
  <c r="AA224" i="6"/>
  <c r="N44" i="4"/>
  <c r="N45" i="4"/>
  <c r="O43" i="4"/>
  <c r="O40" i="4"/>
  <c r="O45" i="4"/>
  <c r="N40" i="4"/>
  <c r="N43" i="4"/>
  <c r="N46" i="4" s="1"/>
  <c r="N53" i="4" s="1"/>
  <c r="M100" i="4"/>
  <c r="M99" i="4"/>
  <c r="M101" i="4"/>
  <c r="M98" i="4"/>
  <c r="L36" i="4"/>
  <c r="L40" i="4" s="1"/>
  <c r="I36" i="4"/>
  <c r="I40" i="4" s="1"/>
  <c r="Y178" i="6"/>
  <c r="AA215" i="6"/>
  <c r="Z72" i="6"/>
  <c r="AB70" i="6"/>
  <c r="Y69" i="6"/>
  <c r="AA67" i="6"/>
  <c r="AA221" i="6"/>
  <c r="T170" i="6"/>
  <c r="Y165" i="6"/>
  <c r="AB78" i="6"/>
  <c r="T133" i="6"/>
  <c r="U170" i="6"/>
  <c r="Y75" i="6"/>
  <c r="AA73" i="6"/>
  <c r="X72" i="6"/>
  <c r="Z70" i="6"/>
  <c r="AB68" i="6"/>
  <c r="Y67" i="6"/>
  <c r="R188" i="6"/>
  <c r="S225" i="6"/>
  <c r="AA125" i="6"/>
  <c r="Y160" i="6"/>
  <c r="AA163" i="6"/>
  <c r="AA197" i="6"/>
  <c r="R151" i="6"/>
  <c r="X120" i="6"/>
  <c r="Z123" i="6"/>
  <c r="AA176" i="6"/>
  <c r="AA184" i="6"/>
  <c r="Y215" i="6"/>
  <c r="AA78" i="6"/>
  <c r="X77" i="6"/>
  <c r="S151" i="6"/>
  <c r="Z151" i="6" s="1"/>
  <c r="T188" i="6"/>
  <c r="U225" i="6"/>
  <c r="U151" i="6"/>
  <c r="S170" i="6"/>
  <c r="T207" i="6"/>
  <c r="Z150" i="6"/>
  <c r="Y138" i="6"/>
  <c r="AA141" i="6"/>
  <c r="Y142" i="6"/>
  <c r="AA145" i="6"/>
  <c r="Y146" i="6"/>
  <c r="AA175" i="6"/>
  <c r="AA179" i="6"/>
  <c r="Y180" i="6"/>
  <c r="AA183" i="6"/>
  <c r="AA195" i="6"/>
  <c r="Y214" i="6"/>
  <c r="AA217" i="6"/>
  <c r="Y218" i="6"/>
  <c r="AA203" i="6"/>
  <c r="Y222" i="6"/>
  <c r="AA206" i="6"/>
  <c r="S133" i="6"/>
  <c r="U207" i="6"/>
  <c r="AB149" i="6"/>
  <c r="Z179" i="6"/>
  <c r="AB216" i="6"/>
  <c r="Q225" i="6"/>
  <c r="X207" i="6" s="1"/>
  <c r="Z76" i="6"/>
  <c r="AB74" i="6"/>
  <c r="Y73" i="6"/>
  <c r="AA71" i="6"/>
  <c r="X70" i="6"/>
  <c r="Z68" i="6"/>
  <c r="AA120" i="6"/>
  <c r="Y139" i="6"/>
  <c r="AA124" i="6"/>
  <c r="Y143" i="6"/>
  <c r="AA128" i="6"/>
  <c r="Y129" i="6"/>
  <c r="Y177" i="6"/>
  <c r="AA162" i="6"/>
  <c r="Y163" i="6"/>
  <c r="Y185" i="6"/>
  <c r="AA196" i="6"/>
  <c r="AA200" i="6"/>
  <c r="Y201" i="6"/>
  <c r="AA204" i="6"/>
  <c r="U133" i="6"/>
  <c r="Q188" i="6"/>
  <c r="R225" i="6"/>
  <c r="AB145" i="6"/>
  <c r="X222" i="6"/>
  <c r="AA182" i="6"/>
  <c r="Y217" i="6"/>
  <c r="Z78" i="6"/>
  <c r="Y77" i="6"/>
  <c r="AB224" i="6"/>
  <c r="Y223" i="6"/>
  <c r="Q151" i="6"/>
  <c r="Z142" i="6"/>
  <c r="AA223" i="6"/>
  <c r="AA143" i="6"/>
  <c r="AA181" i="6"/>
  <c r="T225" i="6"/>
  <c r="AB141" i="6"/>
  <c r="Z187" i="6"/>
  <c r="X78" i="6"/>
  <c r="AB132" i="6"/>
  <c r="Y131" i="6"/>
  <c r="AB187" i="6"/>
  <c r="Y186" i="6"/>
  <c r="X206" i="6"/>
  <c r="X157" i="6"/>
  <c r="Z138" i="6"/>
  <c r="X214" i="6"/>
  <c r="Z131" i="6"/>
  <c r="Z168" i="6"/>
  <c r="Q133" i="6"/>
  <c r="T151" i="6"/>
  <c r="AA133" i="6" s="1"/>
  <c r="R170" i="6"/>
  <c r="U188" i="6"/>
  <c r="S207" i="6"/>
  <c r="X146" i="6"/>
  <c r="X49" i="6"/>
  <c r="X66" i="6"/>
  <c r="AB52" i="6"/>
  <c r="AB69" i="6"/>
  <c r="AB204" i="6"/>
  <c r="AB222" i="6"/>
  <c r="X56" i="6"/>
  <c r="X73" i="6"/>
  <c r="Y51" i="6"/>
  <c r="Y68" i="6"/>
  <c r="AB138" i="6"/>
  <c r="AB120" i="6"/>
  <c r="X126" i="6"/>
  <c r="X144" i="6"/>
  <c r="Z129" i="6"/>
  <c r="Z147" i="6"/>
  <c r="AB176" i="6"/>
  <c r="AB158" i="6"/>
  <c r="AB162" i="6"/>
  <c r="AB180" i="6"/>
  <c r="X194" i="6"/>
  <c r="X212" i="6"/>
  <c r="AB196" i="6"/>
  <c r="AB214" i="6"/>
  <c r="X198" i="6"/>
  <c r="X216" i="6"/>
  <c r="AB218" i="6"/>
  <c r="AB200" i="6"/>
  <c r="X202" i="6"/>
  <c r="X220" i="6"/>
  <c r="AA131" i="6"/>
  <c r="AA149" i="6"/>
  <c r="AA168" i="6"/>
  <c r="AA186" i="6"/>
  <c r="Z206" i="6"/>
  <c r="Z224" i="6"/>
  <c r="AA57" i="6"/>
  <c r="AA74" i="6"/>
  <c r="X122" i="6"/>
  <c r="X140" i="6"/>
  <c r="Z125" i="6"/>
  <c r="Z143" i="6"/>
  <c r="AB146" i="6"/>
  <c r="AB128" i="6"/>
  <c r="X160" i="6"/>
  <c r="X178" i="6"/>
  <c r="AA55" i="6"/>
  <c r="AA72" i="6"/>
  <c r="AB139" i="6"/>
  <c r="AB121" i="6"/>
  <c r="Z122" i="6"/>
  <c r="Z140" i="6"/>
  <c r="X123" i="6"/>
  <c r="X141" i="6"/>
  <c r="Y59" i="6"/>
  <c r="Y76" i="6"/>
  <c r="Z54" i="6"/>
  <c r="Z71" i="6"/>
  <c r="Z121" i="6"/>
  <c r="Z139" i="6"/>
  <c r="AB124" i="6"/>
  <c r="AB142" i="6"/>
  <c r="X130" i="6"/>
  <c r="X148" i="6"/>
  <c r="Z159" i="6"/>
  <c r="Z177" i="6"/>
  <c r="Z181" i="6"/>
  <c r="Z163" i="6"/>
  <c r="X164" i="6"/>
  <c r="X182" i="6"/>
  <c r="AB184" i="6"/>
  <c r="AB166" i="6"/>
  <c r="Z167" i="6"/>
  <c r="Z185" i="6"/>
  <c r="Z197" i="6"/>
  <c r="Z215" i="6"/>
  <c r="Z201" i="6"/>
  <c r="Z219" i="6"/>
  <c r="Z66" i="6"/>
  <c r="Y145" i="6"/>
  <c r="Y175" i="6"/>
  <c r="Y183" i="6"/>
  <c r="Q170" i="6"/>
  <c r="R207" i="6"/>
  <c r="Z148" i="6"/>
  <c r="Z144" i="6"/>
  <c r="AB177" i="6"/>
  <c r="AB185" i="6"/>
  <c r="AB49" i="6"/>
  <c r="X59" i="6"/>
  <c r="Z57" i="6"/>
  <c r="AB55" i="6"/>
  <c r="Y54" i="6"/>
  <c r="AA52" i="6"/>
  <c r="X51" i="6"/>
  <c r="AA121" i="6"/>
  <c r="Y122" i="6"/>
  <c r="Y126" i="6"/>
  <c r="AA129" i="6"/>
  <c r="Y130" i="6"/>
  <c r="AA159" i="6"/>
  <c r="Y164" i="6"/>
  <c r="AA167" i="6"/>
  <c r="Y194" i="6"/>
  <c r="Y198" i="6"/>
  <c r="AA201" i="6"/>
  <c r="Y202" i="6"/>
  <c r="Y206" i="6"/>
  <c r="Y127" i="6"/>
  <c r="Y157" i="6"/>
  <c r="AA165" i="6"/>
  <c r="Y200" i="6"/>
  <c r="X139" i="6"/>
  <c r="Y148" i="6"/>
  <c r="Y144" i="6"/>
  <c r="Y140" i="6"/>
  <c r="Y181" i="6"/>
  <c r="AB182" i="6"/>
  <c r="X186" i="6"/>
  <c r="AA187" i="6"/>
  <c r="Y212" i="6"/>
  <c r="X217" i="6"/>
  <c r="AA218" i="6"/>
  <c r="Y220" i="6"/>
  <c r="X183" i="6"/>
  <c r="AA122" i="6"/>
  <c r="Y123" i="6"/>
  <c r="AA126" i="6"/>
  <c r="AA130" i="6"/>
  <c r="AA160" i="6"/>
  <c r="Y161" i="6"/>
  <c r="AA164" i="6"/>
  <c r="AA194" i="6"/>
  <c r="Y195" i="6"/>
  <c r="AA198" i="6"/>
  <c r="AA202" i="6"/>
  <c r="Y203" i="6"/>
  <c r="AB201" i="6"/>
  <c r="X145" i="6"/>
  <c r="AA147" i="6"/>
  <c r="AA139" i="6"/>
  <c r="Z178" i="6"/>
  <c r="X180" i="6"/>
  <c r="AA212" i="6"/>
  <c r="AB215" i="6"/>
  <c r="Z217" i="6"/>
  <c r="AA220" i="6"/>
  <c r="AB223" i="6"/>
  <c r="AB147" i="6"/>
  <c r="Z212" i="6"/>
  <c r="Y125" i="6"/>
  <c r="AA158" i="6"/>
  <c r="Y159" i="6"/>
  <c r="AA166" i="6"/>
  <c r="Y167" i="6"/>
  <c r="Y197" i="6"/>
  <c r="AB169" i="6"/>
  <c r="Y168" i="6"/>
  <c r="AB168" i="6"/>
  <c r="AB66" i="6"/>
  <c r="X138" i="6"/>
  <c r="Z145" i="6"/>
  <c r="Z141" i="6"/>
  <c r="Z175" i="6"/>
  <c r="AA178" i="6"/>
  <c r="AB181" i="6"/>
  <c r="Z183" i="6"/>
  <c r="AB212" i="6"/>
  <c r="Y219" i="6"/>
  <c r="AB220" i="6"/>
  <c r="X224" i="6"/>
  <c r="Y124" i="6"/>
  <c r="AA127" i="6"/>
  <c r="Y158" i="6"/>
  <c r="AA161" i="6"/>
  <c r="Y162" i="6"/>
  <c r="Y166" i="6"/>
  <c r="Y196" i="6"/>
  <c r="AA199" i="6"/>
  <c r="Y204" i="6"/>
  <c r="Y132" i="6"/>
  <c r="Y169" i="6"/>
  <c r="Z205" i="6"/>
  <c r="Z202" i="6"/>
  <c r="X143" i="6"/>
  <c r="Y149" i="6"/>
  <c r="Y147" i="6"/>
  <c r="Y141" i="6"/>
  <c r="AB178" i="6"/>
  <c r="X213" i="6"/>
  <c r="AA214" i="6"/>
  <c r="Y216" i="6"/>
  <c r="X221" i="6"/>
  <c r="AA222" i="6"/>
  <c r="Y224" i="6"/>
  <c r="AB143" i="6"/>
  <c r="Z128" i="6"/>
  <c r="X129" i="6"/>
  <c r="AB157" i="6"/>
  <c r="Z158" i="6"/>
  <c r="X159" i="6"/>
  <c r="AB161" i="6"/>
  <c r="Z162" i="6"/>
  <c r="X163" i="6"/>
  <c r="AB165" i="6"/>
  <c r="Z166" i="6"/>
  <c r="X167" i="6"/>
  <c r="AB195" i="6"/>
  <c r="Z196" i="6"/>
  <c r="X197" i="6"/>
  <c r="AB199" i="6"/>
  <c r="Z200" i="6"/>
  <c r="X201" i="6"/>
  <c r="AB203" i="6"/>
  <c r="Z204" i="6"/>
  <c r="AB61" i="6"/>
  <c r="Y60" i="6"/>
  <c r="X132" i="6"/>
  <c r="X169" i="6"/>
  <c r="AB206" i="6"/>
  <c r="Y205" i="6"/>
  <c r="AA77" i="6"/>
  <c r="X76" i="6"/>
  <c r="Z74" i="6"/>
  <c r="AB72" i="6"/>
  <c r="Y71" i="6"/>
  <c r="AA69" i="6"/>
  <c r="X68" i="6"/>
  <c r="X150" i="6"/>
  <c r="X142" i="6"/>
  <c r="AB150" i="6"/>
  <c r="AB148" i="6"/>
  <c r="AB144" i="6"/>
  <c r="AB140" i="6"/>
  <c r="AB175" i="6"/>
  <c r="X179" i="6"/>
  <c r="AA180" i="6"/>
  <c r="Y182" i="6"/>
  <c r="AB183" i="6"/>
  <c r="X187" i="6"/>
  <c r="Y213" i="6"/>
  <c r="Z216" i="6"/>
  <c r="X218" i="6"/>
  <c r="AA219" i="6"/>
  <c r="Y221" i="6"/>
  <c r="Y121" i="6"/>
  <c r="X205" i="6"/>
  <c r="X149" i="6"/>
  <c r="AA150" i="6"/>
  <c r="AA148" i="6"/>
  <c r="AA146" i="6"/>
  <c r="AA144" i="6"/>
  <c r="AA142" i="6"/>
  <c r="AA140" i="6"/>
  <c r="AA138" i="6"/>
  <c r="X176" i="6"/>
  <c r="AA177" i="6"/>
  <c r="Y179" i="6"/>
  <c r="Z182" i="6"/>
  <c r="X184" i="6"/>
  <c r="AA185" i="6"/>
  <c r="Y187" i="6"/>
  <c r="Z213" i="6"/>
  <c r="X215" i="6"/>
  <c r="AA216" i="6"/>
  <c r="Z221" i="6"/>
  <c r="Z59" i="6"/>
  <c r="AB57" i="6"/>
  <c r="Y56" i="6"/>
  <c r="AA54" i="6"/>
  <c r="X53" i="6"/>
  <c r="Z51" i="6"/>
  <c r="AB60" i="6"/>
  <c r="AA59" i="6"/>
  <c r="X58" i="6"/>
  <c r="Y53" i="6"/>
  <c r="AA51" i="6"/>
  <c r="X50" i="6"/>
  <c r="Z49" i="6"/>
  <c r="AA58" i="6"/>
  <c r="X57" i="6"/>
  <c r="Z55" i="6"/>
  <c r="AB53" i="6"/>
  <c r="Y52" i="6"/>
  <c r="AA50" i="6"/>
  <c r="AB59" i="6"/>
  <c r="Y58" i="6"/>
  <c r="AA56" i="6"/>
  <c r="X55" i="6"/>
  <c r="Z53" i="6"/>
  <c r="AB51" i="6"/>
  <c r="Y50" i="6"/>
  <c r="Z60" i="6"/>
  <c r="Z61" i="6"/>
  <c r="Y49" i="6"/>
  <c r="Y55" i="6"/>
  <c r="AA53" i="6"/>
  <c r="X52" i="6"/>
  <c r="Z50" i="6"/>
  <c r="Y61" i="6"/>
  <c r="X61" i="6"/>
  <c r="AA49" i="6"/>
  <c r="AB58" i="6"/>
  <c r="Y57" i="6"/>
  <c r="X54" i="6"/>
  <c r="Z52" i="6"/>
  <c r="AB50" i="6"/>
  <c r="Z58" i="6"/>
  <c r="AB56" i="6"/>
  <c r="Z56" i="6"/>
  <c r="AB54" i="6"/>
  <c r="AA61" i="6"/>
  <c r="X60" i="6"/>
  <c r="F18" i="5" a="1"/>
  <c r="F18" i="5" s="1"/>
  <c r="P26" i="5"/>
  <c r="U25" i="5"/>
  <c r="P22" i="5"/>
  <c r="U21" i="5"/>
  <c r="M18" i="5" a="1"/>
  <c r="M18" i="5" s="1"/>
  <c r="G18" i="5" a="1"/>
  <c r="G18" i="5" s="1"/>
  <c r="F25" i="5"/>
  <c r="T25" i="5"/>
  <c r="T21" i="5"/>
  <c r="O26" i="5"/>
  <c r="X27" i="5"/>
  <c r="X23" i="5"/>
  <c r="X19" i="5"/>
  <c r="P27" i="5"/>
  <c r="P23" i="5"/>
  <c r="P19" i="5"/>
  <c r="O22" i="5"/>
  <c r="M27" i="5"/>
  <c r="M23" i="5"/>
  <c r="M19" i="5"/>
  <c r="U26" i="5"/>
  <c r="U22" i="5"/>
  <c r="T18" i="5" a="1"/>
  <c r="T18" i="5" s="1"/>
  <c r="G24" i="5"/>
  <c r="E25" i="5"/>
  <c r="F24" i="5"/>
  <c r="E23" i="5"/>
  <c r="G22" i="5"/>
  <c r="F22" i="5"/>
  <c r="F27" i="5"/>
  <c r="E27" i="5"/>
  <c r="H21" i="5"/>
  <c r="E18" i="5" a="1"/>
  <c r="E18" i="5" s="1"/>
  <c r="E24" i="5"/>
  <c r="E22" i="5"/>
  <c r="H26" i="5"/>
  <c r="W27" i="5"/>
  <c r="L27" i="5"/>
  <c r="N26" i="5"/>
  <c r="P25" i="5"/>
  <c r="U24" i="5"/>
  <c r="W23" i="5"/>
  <c r="L23" i="5"/>
  <c r="N22" i="5"/>
  <c r="P21" i="5"/>
  <c r="U20" i="5"/>
  <c r="W19" i="5"/>
  <c r="L19" i="5"/>
  <c r="H20" i="5"/>
  <c r="D21" i="5"/>
  <c r="H23" i="5"/>
  <c r="D25" i="5"/>
  <c r="G26" i="5"/>
  <c r="V27" i="5"/>
  <c r="X26" i="5"/>
  <c r="M26" i="5"/>
  <c r="O25" i="5"/>
  <c r="T24" i="5"/>
  <c r="V23" i="5"/>
  <c r="X22" i="5"/>
  <c r="M22" i="5"/>
  <c r="O21" i="5"/>
  <c r="T20" i="5"/>
  <c r="V19" i="5"/>
  <c r="P18" i="5" a="1"/>
  <c r="P18" i="5" s="1"/>
  <c r="V24" i="5"/>
  <c r="V20" i="5"/>
  <c r="F20" i="5"/>
  <c r="D22" i="5"/>
  <c r="G23" i="5"/>
  <c r="D26" i="5"/>
  <c r="F26" i="5"/>
  <c r="U27" i="5"/>
  <c r="W26" i="5"/>
  <c r="L26" i="5"/>
  <c r="N25" i="5"/>
  <c r="P24" i="5"/>
  <c r="U23" i="5"/>
  <c r="W22" i="5"/>
  <c r="L22" i="5"/>
  <c r="N21" i="5"/>
  <c r="P20" i="5"/>
  <c r="U19" i="5"/>
  <c r="X18" i="5" a="1"/>
  <c r="X18" i="5" s="1"/>
  <c r="O18" i="5" a="1"/>
  <c r="O18" i="5" s="1"/>
  <c r="D20" i="5"/>
  <c r="T9" i="5"/>
  <c r="H19" i="5"/>
  <c r="D23" i="5"/>
  <c r="F23" i="5"/>
  <c r="D27" i="5"/>
  <c r="E26" i="5"/>
  <c r="T27" i="5"/>
  <c r="V26" i="5"/>
  <c r="X25" i="5"/>
  <c r="M25" i="5"/>
  <c r="O24" i="5"/>
  <c r="T23" i="5"/>
  <c r="V22" i="5"/>
  <c r="X21" i="5"/>
  <c r="M21" i="5"/>
  <c r="O20" i="5"/>
  <c r="T19" i="5"/>
  <c r="W18" i="5" a="1"/>
  <c r="W18" i="5" s="1"/>
  <c r="N18" i="5" a="1"/>
  <c r="N18" i="5" s="1"/>
  <c r="D18" i="5" a="1"/>
  <c r="D18" i="5" s="1"/>
  <c r="N24" i="5"/>
  <c r="T10" i="5"/>
  <c r="D24" i="5"/>
  <c r="H27" i="5"/>
  <c r="H25" i="5"/>
  <c r="W25" i="5"/>
  <c r="L25" i="5"/>
  <c r="W21" i="5"/>
  <c r="L21" i="5"/>
  <c r="N20" i="5"/>
  <c r="V18" i="5" a="1"/>
  <c r="V18" i="5" s="1"/>
  <c r="V11" i="5"/>
  <c r="H18" i="5" a="1"/>
  <c r="H18" i="5" s="1"/>
  <c r="H24" i="5"/>
  <c r="H22" i="5"/>
  <c r="G27" i="5"/>
  <c r="G25" i="5"/>
  <c r="O27" i="5"/>
  <c r="T26" i="5"/>
  <c r="V25" i="5"/>
  <c r="X24" i="5"/>
  <c r="M24" i="5"/>
  <c r="O23" i="5"/>
  <c r="T22" i="5"/>
  <c r="V21" i="5"/>
  <c r="X20" i="5"/>
  <c r="M20" i="5"/>
  <c r="O19" i="5"/>
  <c r="U18" i="5" a="1"/>
  <c r="U18" i="5" s="1"/>
  <c r="N27" i="5"/>
  <c r="W24" i="5"/>
  <c r="L24" i="5"/>
  <c r="N23" i="5"/>
  <c r="W20" i="5"/>
  <c r="L20" i="5"/>
  <c r="N19" i="5"/>
  <c r="L18" i="5" a="1"/>
  <c r="L18" i="5" s="1"/>
  <c r="U11" i="5"/>
  <c r="U9" i="5"/>
  <c r="X10" i="5"/>
  <c r="G20" i="5"/>
  <c r="X11" i="5"/>
  <c r="X9" i="5"/>
  <c r="G21" i="5"/>
  <c r="G19" i="5"/>
  <c r="W10" i="5"/>
  <c r="T11" i="5"/>
  <c r="V10" i="5"/>
  <c r="D19" i="5"/>
  <c r="E20" i="5"/>
  <c r="U10" i="5"/>
  <c r="W11" i="5"/>
  <c r="W9" i="5"/>
  <c r="F21" i="5"/>
  <c r="F19" i="5"/>
  <c r="V9" i="5"/>
  <c r="V13" i="5" s="1"/>
  <c r="E21" i="5"/>
  <c r="E19" i="5"/>
  <c r="N11" i="5"/>
  <c r="J9" i="5"/>
  <c r="H8" i="5" a="1"/>
  <c r="H8" i="5" s="1"/>
  <c r="P10" i="5"/>
  <c r="M8" i="5" a="1"/>
  <c r="M8" i="5" s="1"/>
  <c r="F12" i="5"/>
  <c r="H10" i="5"/>
  <c r="L12" i="5"/>
  <c r="F10" i="5"/>
  <c r="C10" i="5"/>
  <c r="C11" i="5"/>
  <c r="E10" i="5"/>
  <c r="E12" i="5"/>
  <c r="K12" i="5"/>
  <c r="M11" i="5"/>
  <c r="O10" i="5"/>
  <c r="Q9" i="5"/>
  <c r="I9" i="5"/>
  <c r="C12" i="5"/>
  <c r="D10" i="5"/>
  <c r="D12" i="5"/>
  <c r="J12" i="5"/>
  <c r="L11" i="5"/>
  <c r="N10" i="5"/>
  <c r="P9" i="5"/>
  <c r="H9" i="5"/>
  <c r="I8" i="5" a="1"/>
  <c r="I8" i="5" s="1"/>
  <c r="N8" i="5" a="1"/>
  <c r="N8" i="5" s="1"/>
  <c r="G11" i="5"/>
  <c r="G9" i="5"/>
  <c r="Q12" i="5"/>
  <c r="I12" i="5"/>
  <c r="K11" i="5"/>
  <c r="M10" i="5"/>
  <c r="O9" i="5"/>
  <c r="C8" i="5" a="1"/>
  <c r="C8" i="5" s="1"/>
  <c r="J8" i="5" a="1"/>
  <c r="J8" i="5" s="1"/>
  <c r="O8" i="5" a="1"/>
  <c r="O8" i="5" s="1"/>
  <c r="F11" i="5"/>
  <c r="F9" i="5"/>
  <c r="F13" i="5" s="1"/>
  <c r="P12" i="5"/>
  <c r="H12" i="5"/>
  <c r="J11" i="5"/>
  <c r="L10" i="5"/>
  <c r="N9" i="5"/>
  <c r="G8" i="5" a="1"/>
  <c r="G8" i="5" s="1"/>
  <c r="G13" i="5" s="1"/>
  <c r="K8" i="5" a="1"/>
  <c r="K8" i="5" s="1"/>
  <c r="P8" i="5" a="1"/>
  <c r="P8" i="5" s="1"/>
  <c r="P13" i="5" s="1"/>
  <c r="E11" i="5"/>
  <c r="E9" i="5"/>
  <c r="E13" i="5" s="1"/>
  <c r="O12" i="5"/>
  <c r="Q11" i="5"/>
  <c r="I11" i="5"/>
  <c r="K10" i="5"/>
  <c r="M9" i="5"/>
  <c r="D11" i="5"/>
  <c r="D9" i="5"/>
  <c r="D13" i="5" s="1"/>
  <c r="L9" i="5"/>
  <c r="L13" i="5" s="1"/>
  <c r="Q8" i="5" a="1"/>
  <c r="Q8" i="5" s="1"/>
  <c r="G10" i="5"/>
  <c r="J36" i="4"/>
  <c r="J41" i="4" s="1"/>
  <c r="V101" i="4"/>
  <c r="U98" i="4"/>
  <c r="AA68" i="4"/>
  <c r="W101" i="4"/>
  <c r="Z98" i="4"/>
  <c r="S68" i="4"/>
  <c r="AA98" i="4"/>
  <c r="T68" i="4"/>
  <c r="T99" i="4"/>
  <c r="AB99" i="4" s="1"/>
  <c r="S100" i="4"/>
  <c r="AB100" i="4" s="1"/>
  <c r="U68" i="4"/>
  <c r="G36" i="4"/>
  <c r="G43" i="4" s="1"/>
  <c r="G79" i="4" s="1"/>
  <c r="H36" i="4"/>
  <c r="H49" i="4" s="1"/>
  <c r="H84" i="4" s="1"/>
  <c r="D36" i="4"/>
  <c r="F36" i="4"/>
  <c r="F42" i="4" s="1"/>
  <c r="F78" i="4" s="1"/>
  <c r="Z36" i="4"/>
  <c r="Z54" i="4" s="1"/>
  <c r="Z53" i="4" s="1"/>
  <c r="T36" i="4"/>
  <c r="T54" i="4" s="1"/>
  <c r="T53" i="4" s="1"/>
  <c r="Y36" i="4"/>
  <c r="Y54" i="4" s="1"/>
  <c r="Y53" i="4" s="1"/>
  <c r="X36" i="4"/>
  <c r="X54" i="4" s="1"/>
  <c r="X53" i="4" s="1"/>
  <c r="W36" i="4"/>
  <c r="W54" i="4" s="1"/>
  <c r="W53" i="4" s="1"/>
  <c r="S36" i="4"/>
  <c r="S54" i="4" s="1"/>
  <c r="S53" i="4" s="1"/>
  <c r="E36" i="4"/>
  <c r="E48" i="4" s="1"/>
  <c r="V36" i="4"/>
  <c r="V54" i="4" s="1"/>
  <c r="V53" i="4" s="1"/>
  <c r="AA36" i="4"/>
  <c r="AA54" i="4" s="1"/>
  <c r="AA53" i="4" s="1"/>
  <c r="K36" i="4"/>
  <c r="K43" i="4" s="1"/>
  <c r="K79" i="4" s="1"/>
  <c r="U36" i="4"/>
  <c r="U54" i="4" s="1"/>
  <c r="U53" i="4" s="1"/>
  <c r="AB63" i="4"/>
  <c r="G54" i="4"/>
  <c r="G53" i="4" s="1"/>
  <c r="M63" i="4"/>
  <c r="AB29" i="4"/>
  <c r="AB36" i="4" s="1"/>
  <c r="AB54" i="4" s="1"/>
  <c r="AB53" i="4" s="1"/>
  <c r="K41" i="4"/>
  <c r="J44" i="4"/>
  <c r="J80" i="4" s="1"/>
  <c r="M43" i="4"/>
  <c r="M54" i="4"/>
  <c r="M53" i="4" s="1"/>
  <c r="M44" i="4"/>
  <c r="M80" i="4" s="1"/>
  <c r="M40" i="4"/>
  <c r="K50" i="4"/>
  <c r="K85" i="4" s="1"/>
  <c r="J40" i="4"/>
  <c r="K49" i="4"/>
  <c r="K84" i="4" s="1"/>
  <c r="K54" i="4"/>
  <c r="K53" i="4" s="1"/>
  <c r="J58" i="9" l="1"/>
  <c r="AT25" i="9" s="1"/>
  <c r="AG96" i="9"/>
  <c r="AF90" i="9"/>
  <c r="AB96" i="9"/>
  <c r="AG89" i="9"/>
  <c r="K88" i="9"/>
  <c r="AU9" i="9" s="1"/>
  <c r="J94" i="9"/>
  <c r="AT15" i="9" s="1"/>
  <c r="AE90" i="9"/>
  <c r="AH92" i="9"/>
  <c r="AH94" i="9"/>
  <c r="AA96" i="9"/>
  <c r="AD95" i="9"/>
  <c r="AA88" i="9"/>
  <c r="AC93" i="9"/>
  <c r="AG92" i="9"/>
  <c r="AD93" i="9"/>
  <c r="AD89" i="9"/>
  <c r="AC96" i="9"/>
  <c r="E88" i="9"/>
  <c r="AO9" i="9" s="1"/>
  <c r="AE94" i="9"/>
  <c r="AB95" i="9"/>
  <c r="AE96" i="9"/>
  <c r="AF95" i="9"/>
  <c r="AB88" i="9"/>
  <c r="F96" i="9"/>
  <c r="AP17" i="9" s="1"/>
  <c r="AH93" i="9"/>
  <c r="AA90" i="9"/>
  <c r="AB94" i="9"/>
  <c r="AD88" i="9"/>
  <c r="C94" i="9"/>
  <c r="AM15" i="9" s="1"/>
  <c r="AF92" i="9"/>
  <c r="AH89" i="9"/>
  <c r="J88" i="9"/>
  <c r="AT9" i="9" s="1"/>
  <c r="AC89" i="9"/>
  <c r="I88" i="9"/>
  <c r="AS9" i="9" s="1"/>
  <c r="AE95" i="9"/>
  <c r="Z93" i="9"/>
  <c r="F88" i="9"/>
  <c r="AP9" i="9" s="1"/>
  <c r="J96" i="9"/>
  <c r="AT17" i="9" s="1"/>
  <c r="Z92" i="9"/>
  <c r="C96" i="9"/>
  <c r="AM17" i="9" s="1"/>
  <c r="G88" i="9"/>
  <c r="AQ9" i="9" s="1"/>
  <c r="AA94" i="9"/>
  <c r="D96" i="9"/>
  <c r="AN17" i="9" s="1"/>
  <c r="Z91" i="9"/>
  <c r="AF89" i="9"/>
  <c r="AG88" i="9"/>
  <c r="AB92" i="9"/>
  <c r="AF91" i="9"/>
  <c r="AA95" i="9"/>
  <c r="AF88" i="9"/>
  <c r="AB89" i="9"/>
  <c r="AA93" i="9"/>
  <c r="AH95" i="9"/>
  <c r="AA92" i="9"/>
  <c r="AA91" i="9"/>
  <c r="Z96" i="9"/>
  <c r="AC92" i="9"/>
  <c r="AE89" i="9"/>
  <c r="AB91" i="9"/>
  <c r="AG94" i="9"/>
  <c r="AF96" i="9"/>
  <c r="AH90" i="9"/>
  <c r="AD90" i="9"/>
  <c r="AC90" i="9"/>
  <c r="D88" i="9"/>
  <c r="AN9" i="9" s="1"/>
  <c r="AB58" i="9"/>
  <c r="I60" i="9"/>
  <c r="AS27" i="9" s="1"/>
  <c r="H60" i="9"/>
  <c r="AR27" i="9" s="1"/>
  <c r="E54" i="9"/>
  <c r="AO21" i="9" s="1"/>
  <c r="C57" i="9"/>
  <c r="AM24" i="9" s="1"/>
  <c r="AB54" i="9"/>
  <c r="AE91" i="9"/>
  <c r="AH91" i="9"/>
  <c r="H96" i="9"/>
  <c r="AR17" i="9" s="1"/>
  <c r="AD94" i="9"/>
  <c r="Z95" i="9"/>
  <c r="AE88" i="9"/>
  <c r="AF56" i="9"/>
  <c r="K94" i="9"/>
  <c r="AU15" i="9" s="1"/>
  <c r="AC95" i="9"/>
  <c r="AG93" i="9"/>
  <c r="Z90" i="9"/>
  <c r="H88" i="9"/>
  <c r="AR9" i="9" s="1"/>
  <c r="AD91" i="9"/>
  <c r="AG91" i="9"/>
  <c r="AC94" i="9"/>
  <c r="C55" i="9"/>
  <c r="AM22" i="9" s="1"/>
  <c r="F60" i="9"/>
  <c r="AP27" i="9" s="1"/>
  <c r="I96" i="9"/>
  <c r="AS17" i="9" s="1"/>
  <c r="AG90" i="9"/>
  <c r="AF93" i="9"/>
  <c r="E60" i="9"/>
  <c r="AO27" i="9" s="1"/>
  <c r="C59" i="9"/>
  <c r="AM26" i="9" s="1"/>
  <c r="K59" i="9"/>
  <c r="AU26" i="9" s="1"/>
  <c r="I89" i="9"/>
  <c r="AS10" i="9" s="1"/>
  <c r="I91" i="9"/>
  <c r="AS12" i="9" s="1"/>
  <c r="G89" i="9"/>
  <c r="AQ10" i="9" s="1"/>
  <c r="F93" i="9"/>
  <c r="AP14" i="9" s="1"/>
  <c r="D94" i="9"/>
  <c r="AN15" i="9" s="1"/>
  <c r="I92" i="9"/>
  <c r="AS13" i="9" s="1"/>
  <c r="AD56" i="9"/>
  <c r="D57" i="9"/>
  <c r="AN24" i="9" s="1"/>
  <c r="C90" i="9"/>
  <c r="AM11" i="9" s="1"/>
  <c r="K89" i="9"/>
  <c r="AU10" i="9" s="1"/>
  <c r="J89" i="9"/>
  <c r="AT10" i="9" s="1"/>
  <c r="K92" i="9"/>
  <c r="AU13" i="9" s="1"/>
  <c r="F90" i="9"/>
  <c r="AP11" i="9" s="1"/>
  <c r="AA57" i="9"/>
  <c r="AG57" i="9"/>
  <c r="Z54" i="9"/>
  <c r="AA58" i="9"/>
  <c r="AE59" i="9"/>
  <c r="C91" i="9"/>
  <c r="AM12" i="9" s="1"/>
  <c r="C92" i="9"/>
  <c r="AM13" i="9" s="1"/>
  <c r="AF60" i="9"/>
  <c r="AF54" i="9"/>
  <c r="Z55" i="9"/>
  <c r="E59" i="9"/>
  <c r="AO26" i="9" s="1"/>
  <c r="AH55" i="9"/>
  <c r="G60" i="9"/>
  <c r="AQ27" i="9" s="1"/>
  <c r="K93" i="9"/>
  <c r="AU14" i="9" s="1"/>
  <c r="K90" i="9"/>
  <c r="AU11" i="9" s="1"/>
  <c r="G93" i="9"/>
  <c r="AQ14" i="9" s="1"/>
  <c r="AC59" i="9"/>
  <c r="AG58" i="9"/>
  <c r="I90" i="9"/>
  <c r="AS11" i="9" s="1"/>
  <c r="D90" i="9"/>
  <c r="AN11" i="9" s="1"/>
  <c r="H56" i="9"/>
  <c r="AR23" i="9" s="1"/>
  <c r="G55" i="9"/>
  <c r="AQ22" i="9" s="1"/>
  <c r="E93" i="9"/>
  <c r="AO14" i="9" s="1"/>
  <c r="E91" i="9"/>
  <c r="AO12" i="9" s="1"/>
  <c r="H92" i="9"/>
  <c r="AR13" i="9" s="1"/>
  <c r="G90" i="9"/>
  <c r="AQ11" i="9" s="1"/>
  <c r="C95" i="9"/>
  <c r="AM16" i="9" s="1"/>
  <c r="K91" i="9"/>
  <c r="AU12" i="9" s="1"/>
  <c r="J92" i="9"/>
  <c r="AT13" i="9" s="1"/>
  <c r="E94" i="9"/>
  <c r="AO15" i="9" s="1"/>
  <c r="G91" i="9"/>
  <c r="AQ12" i="9" s="1"/>
  <c r="F95" i="9"/>
  <c r="AP16" i="9" s="1"/>
  <c r="C93" i="9"/>
  <c r="AM14" i="9" s="1"/>
  <c r="F94" i="9"/>
  <c r="AP15" i="9" s="1"/>
  <c r="H89" i="9"/>
  <c r="AR10" i="9" s="1"/>
  <c r="H90" i="9"/>
  <c r="AR11" i="9" s="1"/>
  <c r="D91" i="9"/>
  <c r="AN12" i="9" s="1"/>
  <c r="F92" i="9"/>
  <c r="AP13" i="9" s="1"/>
  <c r="C89" i="9"/>
  <c r="AM10" i="9" s="1"/>
  <c r="J91" i="9"/>
  <c r="AT12" i="9" s="1"/>
  <c r="H94" i="9"/>
  <c r="AR15" i="9" s="1"/>
  <c r="I93" i="9"/>
  <c r="AS14" i="9" s="1"/>
  <c r="E89" i="9"/>
  <c r="AO10" i="9" s="1"/>
  <c r="D93" i="9"/>
  <c r="AN14" i="9" s="1"/>
  <c r="E95" i="9"/>
  <c r="AO16" i="9" s="1"/>
  <c r="D95" i="9"/>
  <c r="AN16" i="9" s="1"/>
  <c r="K95" i="9"/>
  <c r="AU16" i="9" s="1"/>
  <c r="D92" i="9"/>
  <c r="AN13" i="9" s="1"/>
  <c r="G95" i="9"/>
  <c r="AQ16" i="9" s="1"/>
  <c r="I95" i="9"/>
  <c r="AS16" i="9" s="1"/>
  <c r="AA56" i="9"/>
  <c r="AF58" i="9"/>
  <c r="AH60" i="9"/>
  <c r="AC54" i="9"/>
  <c r="AC57" i="9"/>
  <c r="AA55" i="9"/>
  <c r="AH58" i="9"/>
  <c r="AE54" i="9"/>
  <c r="AC58" i="9"/>
  <c r="AF57" i="9"/>
  <c r="AA60" i="9"/>
  <c r="Z60" i="9"/>
  <c r="AG55" i="9"/>
  <c r="AB56" i="9"/>
  <c r="AD60" i="9"/>
  <c r="AC60" i="9"/>
  <c r="AH59" i="9"/>
  <c r="AD54" i="9"/>
  <c r="AA59" i="9"/>
  <c r="AG56" i="9"/>
  <c r="AD59" i="9"/>
  <c r="AE55" i="9"/>
  <c r="AG59" i="9"/>
  <c r="Z56" i="9"/>
  <c r="AD55" i="9"/>
  <c r="Z59" i="9"/>
  <c r="AB60" i="9"/>
  <c r="AH57" i="9"/>
  <c r="AD58" i="9"/>
  <c r="AE57" i="9"/>
  <c r="Z57" i="9"/>
  <c r="AE60" i="9"/>
  <c r="AH54" i="9"/>
  <c r="AG54" i="9"/>
  <c r="Z58" i="9"/>
  <c r="E56" i="9"/>
  <c r="AO23" i="9" s="1"/>
  <c r="H59" i="9"/>
  <c r="AR26" i="9" s="1"/>
  <c r="H54" i="9"/>
  <c r="AR21" i="9" s="1"/>
  <c r="D55" i="9"/>
  <c r="AN22" i="9" s="1"/>
  <c r="J55" i="9"/>
  <c r="AT22" i="9" s="1"/>
  <c r="K60" i="9"/>
  <c r="AU27" i="9" s="1"/>
  <c r="K55" i="9"/>
  <c r="AU22" i="9" s="1"/>
  <c r="I55" i="9"/>
  <c r="AS22" i="9" s="1"/>
  <c r="K58" i="9"/>
  <c r="AU25" i="9" s="1"/>
  <c r="I56" i="9"/>
  <c r="AS23" i="9" s="1"/>
  <c r="J59" i="9"/>
  <c r="AT26" i="9" s="1"/>
  <c r="D60" i="9"/>
  <c r="AN27" i="9" s="1"/>
  <c r="K56" i="9"/>
  <c r="AU23" i="9" s="1"/>
  <c r="D58" i="9"/>
  <c r="AN25" i="9" s="1"/>
  <c r="G58" i="9"/>
  <c r="AQ25" i="9" s="1"/>
  <c r="G59" i="9"/>
  <c r="AQ26" i="9" s="1"/>
  <c r="C56" i="9"/>
  <c r="AM23" i="9" s="1"/>
  <c r="D59" i="9"/>
  <c r="AN26" i="9" s="1"/>
  <c r="J54" i="9"/>
  <c r="AT21" i="9" s="1"/>
  <c r="F59" i="9"/>
  <c r="AP26" i="9" s="1"/>
  <c r="J57" i="9"/>
  <c r="AT24" i="9" s="1"/>
  <c r="C58" i="9"/>
  <c r="AM25" i="9" s="1"/>
  <c r="F54" i="9"/>
  <c r="AP21" i="9" s="1"/>
  <c r="C60" i="9"/>
  <c r="AM27" i="9" s="1"/>
  <c r="G54" i="9"/>
  <c r="AQ21" i="9" s="1"/>
  <c r="H55" i="9"/>
  <c r="AR22" i="9" s="1"/>
  <c r="I54" i="9"/>
  <c r="AS21" i="9" s="1"/>
  <c r="G56" i="9"/>
  <c r="AQ23" i="9" s="1"/>
  <c r="F57" i="9"/>
  <c r="AP24" i="9" s="1"/>
  <c r="E58" i="9"/>
  <c r="AO25" i="9" s="1"/>
  <c r="C54" i="9"/>
  <c r="AM21" i="9" s="1"/>
  <c r="K54" i="9"/>
  <c r="AU21" i="9" s="1"/>
  <c r="J56" i="9"/>
  <c r="AT23" i="9" s="1"/>
  <c r="E57" i="9"/>
  <c r="AO24" i="9" s="1"/>
  <c r="I57" i="9"/>
  <c r="AS24" i="9" s="1"/>
  <c r="I58" i="9"/>
  <c r="AS25" i="9" s="1"/>
  <c r="F58" i="9"/>
  <c r="AP25" i="9" s="1"/>
  <c r="K57" i="9"/>
  <c r="AU24" i="9" s="1"/>
  <c r="K15" i="8"/>
  <c r="L15" i="8" s="1"/>
  <c r="L11" i="8"/>
  <c r="K17" i="8"/>
  <c r="L17" i="8" s="1"/>
  <c r="O27" i="8"/>
  <c r="L18" i="8"/>
  <c r="L22" i="8"/>
  <c r="K26" i="8"/>
  <c r="M28" i="8"/>
  <c r="K25" i="8"/>
  <c r="K13" i="8"/>
  <c r="L13" i="8" s="1"/>
  <c r="J10" i="8"/>
  <c r="K10" i="8" s="1"/>
  <c r="L21" i="8"/>
  <c r="Z188" i="6"/>
  <c r="AA188" i="6"/>
  <c r="AA207" i="6"/>
  <c r="Y133" i="6"/>
  <c r="Y170" i="6"/>
  <c r="AB207" i="6"/>
  <c r="AA151" i="6"/>
  <c r="X225" i="6"/>
  <c r="Z133" i="6"/>
  <c r="AA170" i="6"/>
  <c r="AA225" i="6"/>
  <c r="Y188" i="6"/>
  <c r="O46" i="4"/>
  <c r="O53" i="4" s="1"/>
  <c r="J50" i="4"/>
  <c r="J85" i="4" s="1"/>
  <c r="J54" i="4"/>
  <c r="J53" i="4" s="1"/>
  <c r="J42" i="4"/>
  <c r="J78" i="4" s="1"/>
  <c r="J48" i="4"/>
  <c r="J83" i="4" s="1"/>
  <c r="AB101" i="4"/>
  <c r="G41" i="4"/>
  <c r="G77" i="4" s="1"/>
  <c r="G40" i="4"/>
  <c r="AB98" i="4"/>
  <c r="J43" i="4"/>
  <c r="J79" i="4" s="1"/>
  <c r="J49" i="4"/>
  <c r="J84" i="4" s="1"/>
  <c r="J47" i="4"/>
  <c r="Z207" i="6"/>
  <c r="AB188" i="6"/>
  <c r="AB133" i="6"/>
  <c r="AB225" i="6"/>
  <c r="AB151" i="6"/>
  <c r="Y151" i="6"/>
  <c r="Z225" i="6"/>
  <c r="AB170" i="6"/>
  <c r="X151" i="6"/>
  <c r="X133" i="6"/>
  <c r="X170" i="6"/>
  <c r="X188" i="6"/>
  <c r="Y207" i="6"/>
  <c r="Y225" i="6"/>
  <c r="K13" i="5"/>
  <c r="J13" i="5"/>
  <c r="M13" i="5"/>
  <c r="C13" i="5"/>
  <c r="N13" i="5"/>
  <c r="O13" i="5"/>
  <c r="Q13" i="5"/>
  <c r="I13" i="5"/>
  <c r="H13" i="5"/>
  <c r="T13" i="5"/>
  <c r="W13" i="5"/>
  <c r="U13" i="5"/>
  <c r="X13" i="5"/>
  <c r="Y44" i="4"/>
  <c r="Y80" i="4" s="1"/>
  <c r="K47" i="4"/>
  <c r="K48" i="4"/>
  <c r="K83" i="4" s="1"/>
  <c r="K40" i="4"/>
  <c r="K44" i="4"/>
  <c r="K80" i="4" s="1"/>
  <c r="U49" i="4"/>
  <c r="U84" i="4" s="1"/>
  <c r="K42" i="4"/>
  <c r="K78" i="4" s="1"/>
  <c r="Y42" i="4"/>
  <c r="Y78" i="4" s="1"/>
  <c r="V49" i="4"/>
  <c r="V84" i="4" s="1"/>
  <c r="W41" i="4"/>
  <c r="W77" i="4" s="1"/>
  <c r="W42" i="4"/>
  <c r="W78" i="4" s="1"/>
  <c r="W49" i="4"/>
  <c r="W84" i="4" s="1"/>
  <c r="W43" i="4"/>
  <c r="W79" i="4" s="1"/>
  <c r="W40" i="4"/>
  <c r="U41" i="4"/>
  <c r="U77" i="4" s="1"/>
  <c r="X40" i="4"/>
  <c r="T42" i="4"/>
  <c r="T78" i="4" s="1"/>
  <c r="X41" i="4"/>
  <c r="X77" i="4" s="1"/>
  <c r="X49" i="4"/>
  <c r="X84" i="4" s="1"/>
  <c r="X50" i="4"/>
  <c r="X85" i="4" s="1"/>
  <c r="X43" i="4"/>
  <c r="X79" i="4" s="1"/>
  <c r="X42" i="4"/>
  <c r="X78" i="4" s="1"/>
  <c r="X47" i="4"/>
  <c r="U47" i="4"/>
  <c r="X44" i="4"/>
  <c r="X80" i="4" s="1"/>
  <c r="X48" i="4"/>
  <c r="X83" i="4" s="1"/>
  <c r="AA47" i="4"/>
  <c r="AA42" i="4"/>
  <c r="AA78" i="4" s="1"/>
  <c r="AA41" i="4"/>
  <c r="AA77" i="4" s="1"/>
  <c r="W47" i="4"/>
  <c r="AA50" i="4"/>
  <c r="W48" i="4"/>
  <c r="W83" i="4" s="1"/>
  <c r="G48" i="4"/>
  <c r="G83" i="4" s="1"/>
  <c r="U50" i="4"/>
  <c r="U85" i="4" s="1"/>
  <c r="AA43" i="4"/>
  <c r="AA79" i="4" s="1"/>
  <c r="G47" i="4"/>
  <c r="AA44" i="4"/>
  <c r="AA80" i="4" s="1"/>
  <c r="G49" i="4"/>
  <c r="G84" i="4" s="1"/>
  <c r="G44" i="4"/>
  <c r="G80" i="4" s="1"/>
  <c r="G50" i="4"/>
  <c r="G85" i="4" s="1"/>
  <c r="AA40" i="4"/>
  <c r="W50" i="4"/>
  <c r="W85" i="4" s="1"/>
  <c r="I54" i="4"/>
  <c r="I53" i="4" s="1"/>
  <c r="G42" i="4"/>
  <c r="G78" i="4" s="1"/>
  <c r="W44" i="4"/>
  <c r="W80" i="4" s="1"/>
  <c r="V40" i="4"/>
  <c r="V42" i="4"/>
  <c r="V78" i="4" s="1"/>
  <c r="V44" i="4"/>
  <c r="V80" i="4" s="1"/>
  <c r="Y49" i="4"/>
  <c r="Y84" i="4" s="1"/>
  <c r="T41" i="4"/>
  <c r="T77" i="4" s="1"/>
  <c r="V43" i="4"/>
  <c r="V79" i="4" s="1"/>
  <c r="T50" i="4"/>
  <c r="T85" i="4" s="1"/>
  <c r="Y47" i="4"/>
  <c r="T40" i="4"/>
  <c r="Y41" i="4"/>
  <c r="Y77" i="4" s="1"/>
  <c r="U43" i="4"/>
  <c r="U79" i="4" s="1"/>
  <c r="V50" i="4"/>
  <c r="V85" i="4" s="1"/>
  <c r="Y48" i="4"/>
  <c r="Y83" i="4" s="1"/>
  <c r="Y50" i="4"/>
  <c r="Y85" i="4" s="1"/>
  <c r="U40" i="4"/>
  <c r="U48" i="4"/>
  <c r="U83" i="4" s="1"/>
  <c r="V47" i="4"/>
  <c r="U44" i="4"/>
  <c r="U80" i="4" s="1"/>
  <c r="Z48" i="4"/>
  <c r="Z83" i="4" s="1"/>
  <c r="V48" i="4"/>
  <c r="V83" i="4" s="1"/>
  <c r="Y40" i="4"/>
  <c r="U42" i="4"/>
  <c r="U78" i="4" s="1"/>
  <c r="V41" i="4"/>
  <c r="V77" i="4" s="1"/>
  <c r="Y43" i="4"/>
  <c r="Y79" i="4" s="1"/>
  <c r="T43" i="4"/>
  <c r="T79" i="4" s="1"/>
  <c r="T47" i="4"/>
  <c r="Z40" i="4"/>
  <c r="S40" i="4"/>
  <c r="S47" i="4"/>
  <c r="S50" i="4"/>
  <c r="S44" i="4"/>
  <c r="S80" i="4" s="1"/>
  <c r="S42" i="4"/>
  <c r="S78" i="4" s="1"/>
  <c r="S43" i="4"/>
  <c r="S79" i="4" s="1"/>
  <c r="S41" i="4"/>
  <c r="T48" i="4"/>
  <c r="T83" i="4" s="1"/>
  <c r="T44" i="4"/>
  <c r="T80" i="4" s="1"/>
  <c r="T49" i="4"/>
  <c r="T84" i="4" s="1"/>
  <c r="E83" i="4"/>
  <c r="Z42" i="4"/>
  <c r="Z78" i="4" s="1"/>
  <c r="Z49" i="4"/>
  <c r="Z50" i="4"/>
  <c r="Z85" i="4" s="1"/>
  <c r="Z43" i="4"/>
  <c r="Z79" i="4" s="1"/>
  <c r="M45" i="4"/>
  <c r="Z41" i="4"/>
  <c r="Z77" i="4" s="1"/>
  <c r="Z47" i="4"/>
  <c r="Z44" i="4"/>
  <c r="Z80" i="4" s="1"/>
  <c r="AB40" i="4"/>
  <c r="AB43" i="4"/>
  <c r="AB79" i="4" s="1"/>
  <c r="AB44" i="4"/>
  <c r="AB80" i="4" s="1"/>
  <c r="F41" i="4"/>
  <c r="F77" i="4" s="1"/>
  <c r="F40" i="4"/>
  <c r="F44" i="4"/>
  <c r="F80" i="4" s="1"/>
  <c r="F43" i="4"/>
  <c r="F79" i="4" s="1"/>
  <c r="F50" i="4"/>
  <c r="F85" i="4" s="1"/>
  <c r="F47" i="4"/>
  <c r="F48" i="4"/>
  <c r="F54" i="4"/>
  <c r="F53" i="4" s="1"/>
  <c r="F49" i="4"/>
  <c r="F84" i="4" s="1"/>
  <c r="L54" i="4"/>
  <c r="L53" i="4" s="1"/>
  <c r="L42" i="4"/>
  <c r="L78" i="4" s="1"/>
  <c r="L43" i="4"/>
  <c r="L79" i="4" s="1"/>
  <c r="J77" i="4"/>
  <c r="L41" i="4"/>
  <c r="L47" i="4"/>
  <c r="E54" i="4"/>
  <c r="E53" i="4" s="1"/>
  <c r="M79" i="4"/>
  <c r="M46" i="4"/>
  <c r="M81" i="4" s="1"/>
  <c r="K77" i="4"/>
  <c r="L44" i="4"/>
  <c r="L80" i="4" s="1"/>
  <c r="L50" i="4"/>
  <c r="H40" i="4"/>
  <c r="H41" i="4"/>
  <c r="H54" i="4"/>
  <c r="H53" i="4" s="1"/>
  <c r="E49" i="4"/>
  <c r="E84" i="4" s="1"/>
  <c r="H42" i="4"/>
  <c r="H78" i="4" s="1"/>
  <c r="I41" i="4"/>
  <c r="I42" i="4"/>
  <c r="I78" i="4" s="1"/>
  <c r="I44" i="4"/>
  <c r="I80" i="4" s="1"/>
  <c r="H44" i="4"/>
  <c r="H80" i="4" s="1"/>
  <c r="I43" i="4"/>
  <c r="I79" i="4" s="1"/>
  <c r="H50" i="4"/>
  <c r="H85" i="4" s="1"/>
  <c r="H43" i="4"/>
  <c r="H79" i="4" s="1"/>
  <c r="I48" i="4"/>
  <c r="H47" i="4"/>
  <c r="I47" i="4"/>
  <c r="I50" i="4"/>
  <c r="I85" i="4" s="1"/>
  <c r="H48" i="4"/>
  <c r="I49" i="4"/>
  <c r="I84" i="4" s="1"/>
  <c r="D42" i="4"/>
  <c r="D78" i="4" s="1"/>
  <c r="D47" i="4"/>
  <c r="D43" i="4"/>
  <c r="D79" i="4" s="1"/>
  <c r="D40" i="4"/>
  <c r="D44" i="4"/>
  <c r="D80" i="4" s="1"/>
  <c r="D41" i="4"/>
  <c r="D54" i="4"/>
  <c r="D53" i="4" s="1"/>
  <c r="D50" i="4"/>
  <c r="E42" i="4"/>
  <c r="E78" i="4" s="1"/>
  <c r="E50" i="4"/>
  <c r="E85" i="4" s="1"/>
  <c r="E44" i="4"/>
  <c r="E80" i="4" s="1"/>
  <c r="E47" i="4"/>
  <c r="E41" i="4"/>
  <c r="E43" i="4"/>
  <c r="E79" i="4" s="1"/>
  <c r="E40" i="4"/>
  <c r="L25" i="8" l="1"/>
  <c r="L26" i="8"/>
  <c r="M27" i="8"/>
  <c r="N28" i="8"/>
  <c r="L10" i="8"/>
  <c r="K51" i="4"/>
  <c r="K45" i="4"/>
  <c r="K46" i="4"/>
  <c r="K81" i="4" s="1"/>
  <c r="J45" i="4"/>
  <c r="J46" i="4"/>
  <c r="J81" i="4" s="1"/>
  <c r="J52" i="4"/>
  <c r="J86" i="4" s="1"/>
  <c r="J51" i="4"/>
  <c r="K52" i="4"/>
  <c r="K86" i="4" s="1"/>
  <c r="W45" i="4"/>
  <c r="AA51" i="4"/>
  <c r="X51" i="4"/>
  <c r="W46" i="4"/>
  <c r="W81" i="4" s="1"/>
  <c r="Y46" i="4"/>
  <c r="Y81" i="4" s="1"/>
  <c r="X46" i="4"/>
  <c r="X81" i="4" s="1"/>
  <c r="W52" i="4"/>
  <c r="W86" i="4" s="1"/>
  <c r="X52" i="4"/>
  <c r="X86" i="4" s="1"/>
  <c r="AA85" i="4"/>
  <c r="AA52" i="4"/>
  <c r="AA86" i="4" s="1"/>
  <c r="X45" i="4"/>
  <c r="Y45" i="4"/>
  <c r="W51" i="4"/>
  <c r="G52" i="4"/>
  <c r="G86" i="4" s="1"/>
  <c r="T45" i="4"/>
  <c r="AA45" i="4"/>
  <c r="T51" i="4"/>
  <c r="G51" i="4"/>
  <c r="AA46" i="4"/>
  <c r="AA81" i="4" s="1"/>
  <c r="G46" i="4"/>
  <c r="G81" i="4" s="1"/>
  <c r="G45" i="4"/>
  <c r="V52" i="4"/>
  <c r="V86" i="4" s="1"/>
  <c r="U46" i="4"/>
  <c r="U81" i="4" s="1"/>
  <c r="Y51" i="4"/>
  <c r="Y52" i="4"/>
  <c r="Y86" i="4" s="1"/>
  <c r="U52" i="4"/>
  <c r="U86" i="4" s="1"/>
  <c r="V51" i="4"/>
  <c r="S51" i="4"/>
  <c r="T52" i="4"/>
  <c r="T86" i="4" s="1"/>
  <c r="V46" i="4"/>
  <c r="V81" i="4" s="1"/>
  <c r="U51" i="4"/>
  <c r="U45" i="4"/>
  <c r="V45" i="4"/>
  <c r="Z52" i="4"/>
  <c r="Z86" i="4" s="1"/>
  <c r="Z84" i="4"/>
  <c r="S45" i="4"/>
  <c r="Z51" i="4"/>
  <c r="S77" i="4"/>
  <c r="S46" i="4"/>
  <c r="S81" i="4" s="1"/>
  <c r="T46" i="4"/>
  <c r="T81" i="4" s="1"/>
  <c r="S52" i="4"/>
  <c r="S86" i="4" s="1"/>
  <c r="S85" i="4"/>
  <c r="E51" i="4"/>
  <c r="H45" i="4"/>
  <c r="I45" i="4"/>
  <c r="L51" i="4"/>
  <c r="D51" i="4"/>
  <c r="L45" i="4"/>
  <c r="I51" i="4"/>
  <c r="F51" i="4"/>
  <c r="H51" i="4"/>
  <c r="E45" i="4"/>
  <c r="D85" i="4"/>
  <c r="D52" i="4"/>
  <c r="D86" i="4" s="1"/>
  <c r="I83" i="4"/>
  <c r="I52" i="4"/>
  <c r="I86" i="4" s="1"/>
  <c r="L85" i="4"/>
  <c r="L52" i="4"/>
  <c r="L86" i="4" s="1"/>
  <c r="E52" i="4"/>
  <c r="E86" i="4" s="1"/>
  <c r="F83" i="4"/>
  <c r="F52" i="4"/>
  <c r="F86" i="4" s="1"/>
  <c r="F46" i="4"/>
  <c r="F81" i="4" s="1"/>
  <c r="H83" i="4"/>
  <c r="H52" i="4"/>
  <c r="H86" i="4" s="1"/>
  <c r="F45" i="4"/>
  <c r="D45" i="4"/>
  <c r="Z46" i="4"/>
  <c r="Z81" i="4" s="1"/>
  <c r="Z45" i="4"/>
  <c r="AB46" i="4"/>
  <c r="AB81" i="4" s="1"/>
  <c r="AB45" i="4"/>
  <c r="D77" i="4"/>
  <c r="D46" i="4"/>
  <c r="D81" i="4" s="1"/>
  <c r="L46" i="4"/>
  <c r="L81" i="4" s="1"/>
  <c r="L77" i="4"/>
  <c r="E46" i="4"/>
  <c r="E81" i="4" s="1"/>
  <c r="E77" i="4"/>
  <c r="H77" i="4"/>
  <c r="H46" i="4"/>
  <c r="H81" i="4" s="1"/>
  <c r="I77" i="4"/>
  <c r="I46" i="4"/>
  <c r="I81" i="4" s="1"/>
  <c r="N27" i="8" l="1"/>
  <c r="Q27" i="8" s="1"/>
  <c r="R27" i="8" s="1"/>
  <c r="Q28" i="8"/>
  <c r="R28" i="8" s="1"/>
  <c r="O26" i="8"/>
  <c r="O25" i="8" s="1"/>
  <c r="O24" i="8" s="1"/>
  <c r="O23" i="8" s="1"/>
  <c r="O22" i="8" s="1"/>
  <c r="O21" i="8" s="1"/>
  <c r="O20" i="8" s="1"/>
  <c r="O19" i="8" s="1"/>
  <c r="O18" i="8" s="1"/>
  <c r="O17" i="8" s="1"/>
  <c r="O16" i="8" s="1"/>
  <c r="O15" i="8" s="1"/>
  <c r="O14" i="8" s="1"/>
  <c r="O13" i="8" s="1"/>
  <c r="O12" i="8" s="1"/>
  <c r="O11" i="8" s="1"/>
  <c r="O10" i="8" s="1"/>
  <c r="M26" i="8"/>
  <c r="M25" i="8" s="1"/>
  <c r="L28" i="8"/>
  <c r="P28" i="8"/>
  <c r="P27" i="8" l="1"/>
  <c r="N26" i="8"/>
  <c r="N25" i="8" s="1"/>
  <c r="P25" i="8" s="1"/>
  <c r="M24" i="8"/>
  <c r="P26" i="8" l="1"/>
  <c r="Q26" i="8"/>
  <c r="R26" i="8" s="1"/>
  <c r="N24" i="8"/>
  <c r="P24" i="8" s="1"/>
  <c r="Q25" i="8"/>
  <c r="R25" i="8" s="1"/>
  <c r="M23" i="8"/>
  <c r="N23" i="8" l="1"/>
  <c r="P23" i="8" s="1"/>
  <c r="Q24" i="8"/>
  <c r="R24" i="8" s="1"/>
  <c r="M22" i="8"/>
  <c r="N22" i="8" l="1"/>
  <c r="P22" i="8" s="1"/>
  <c r="Q23" i="8"/>
  <c r="R23" i="8" s="1"/>
  <c r="M21" i="8"/>
  <c r="N21" i="8" l="1"/>
  <c r="P21" i="8" s="1"/>
  <c r="Q22" i="8"/>
  <c r="R22" i="8" s="1"/>
  <c r="M20" i="8"/>
  <c r="N20" i="8" l="1"/>
  <c r="P20" i="8" s="1"/>
  <c r="Q21" i="8"/>
  <c r="R21" i="8" s="1"/>
  <c r="M19" i="8"/>
  <c r="N19" i="8" l="1"/>
  <c r="P19" i="8" s="1"/>
  <c r="Q20" i="8"/>
  <c r="R20" i="8" s="1"/>
  <c r="M18" i="8"/>
  <c r="N18" i="8" l="1"/>
  <c r="Q19" i="8"/>
  <c r="R19" i="8" s="1"/>
  <c r="M17" i="8"/>
  <c r="N17" i="8" l="1"/>
  <c r="P17" i="8" s="1"/>
  <c r="Q18" i="8"/>
  <c r="R18" i="8" s="1"/>
  <c r="P18" i="8"/>
  <c r="M16" i="8"/>
  <c r="N16" i="8" l="1"/>
  <c r="P16" i="8" s="1"/>
  <c r="Q17" i="8"/>
  <c r="R17" i="8" s="1"/>
  <c r="M15" i="8"/>
  <c r="N15" i="8" l="1"/>
  <c r="P15" i="8" s="1"/>
  <c r="Q16" i="8"/>
  <c r="R16" i="8" s="1"/>
  <c r="M14" i="8"/>
  <c r="N14" i="8" l="1"/>
  <c r="P14" i="8" s="1"/>
  <c r="Q15" i="8"/>
  <c r="R15" i="8" s="1"/>
  <c r="M13" i="8"/>
  <c r="N13" i="8" l="1"/>
  <c r="P13" i="8" s="1"/>
  <c r="Q14" i="8"/>
  <c r="R14" i="8" s="1"/>
  <c r="M12" i="8"/>
  <c r="N12" i="8" l="1"/>
  <c r="P12" i="8" s="1"/>
  <c r="Q13" i="8"/>
  <c r="R13" i="8" s="1"/>
  <c r="M11" i="8"/>
  <c r="N11" i="8" l="1"/>
  <c r="Q12" i="8"/>
  <c r="R12" i="8" s="1"/>
  <c r="M10" i="8"/>
  <c r="N10" i="8" l="1"/>
  <c r="Q10" i="8" s="1"/>
  <c r="R10" i="8" s="1"/>
  <c r="Q11" i="8"/>
  <c r="R11" i="8" s="1"/>
  <c r="P11" i="8"/>
  <c r="P10" i="8"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<sst xmlns="http://schemas.openxmlformats.org/spreadsheetml/2006/main" count="2453" uniqueCount="614">
  <si>
    <t>Sanmenchan</t>
  </si>
  <si>
    <t>Ryanmen</t>
  </si>
  <si>
    <t>Total</t>
  </si>
  <si>
    <t>Single</t>
  </si>
  <si>
    <t>Honor</t>
  </si>
  <si>
    <t>Shanpon</t>
  </si>
  <si>
    <t>Complex</t>
  </si>
  <si>
    <t>Sample</t>
  </si>
  <si>
    <t>Same Suit</t>
  </si>
  <si>
    <t>Different Suit</t>
  </si>
  <si>
    <t>Multiple Suit/Honor</t>
  </si>
  <si>
    <t>Twice Called Suit</t>
  </si>
  <si>
    <t>Once Called Suit</t>
  </si>
  <si>
    <t>2 Calls, 2 Suits</t>
  </si>
  <si>
    <t>3 Calls, 2 Suits 1 Honor</t>
  </si>
  <si>
    <t>3 Calls, 2 Suits</t>
  </si>
  <si>
    <t>Chance of waiting in last suit when 2 different suits are called</t>
  </si>
  <si>
    <t>Avg</t>
  </si>
  <si>
    <t>1st riichi</t>
  </si>
  <si>
    <t>2nd riichi</t>
  </si>
  <si>
    <t>3rd riichi</t>
  </si>
  <si>
    <t>4th riichi</t>
  </si>
  <si>
    <t>Turn</t>
  </si>
  <si>
    <t>1st Riichi wait type by turn</t>
  </si>
  <si>
    <t>1st Riichi relative wait distribution by turn</t>
  </si>
  <si>
    <t>Sanmenchan+</t>
  </si>
  <si>
    <t>1st Riichi Win Rate</t>
  </si>
  <si>
    <t>1st Riichi Dealin Rate</t>
  </si>
  <si>
    <t>1st Riichi Draw Rate</t>
  </si>
  <si>
    <t>All</t>
  </si>
  <si>
    <t>2nd Riichi wait type by turn</t>
  </si>
  <si>
    <t>2nd Riichi relative wait distribution by turn</t>
  </si>
  <si>
    <t>2nd Riichi Win Rate</t>
  </si>
  <si>
    <t>2nd Riichi Draw Rate</t>
  </si>
  <si>
    <t>2nd Riichi Dealin Rate</t>
  </si>
  <si>
    <t>3rd Riichi wait type by turn</t>
  </si>
  <si>
    <t>3rd Riichi relative wait distribution by turn</t>
  </si>
  <si>
    <t>3rd Riichi Win Rate</t>
  </si>
  <si>
    <t>3rd Riichi Draw Rate</t>
  </si>
  <si>
    <t>3rd Riichi Dealin Rate</t>
  </si>
  <si>
    <t>Win</t>
  </si>
  <si>
    <t>Dealin</t>
  </si>
  <si>
    <t>Draw</t>
  </si>
  <si>
    <t>1st Riichi</t>
  </si>
  <si>
    <t>3rd Riichi</t>
  </si>
  <si>
    <t>2nd Riichi</t>
  </si>
  <si>
    <t>Full Data</t>
  </si>
  <si>
    <t>Data for 3rd riichi condensed due to small sample size.</t>
  </si>
  <si>
    <t>8 (avg)</t>
  </si>
  <si>
    <t>Dora</t>
  </si>
  <si>
    <t>Dorasoba</t>
  </si>
  <si>
    <t>Z</t>
  </si>
  <si>
    <t>Control</t>
  </si>
  <si>
    <t>Riichi Wait</t>
  </si>
  <si>
    <t>Open Wait</t>
  </si>
  <si>
    <t>Waits around Dora by Dora type</t>
  </si>
  <si>
    <t>% Waits around Dora by Dora type</t>
  </si>
  <si>
    <t>Total - Cplx</t>
  </si>
  <si>
    <t>Not Dora/Dorasoba</t>
  </si>
  <si>
    <t>Riichi</t>
  </si>
  <si>
    <t>1 suit</t>
  </si>
  <si>
    <t>Open</t>
  </si>
  <si>
    <t>All suits</t>
  </si>
  <si>
    <t>23,1234</t>
  </si>
  <si>
    <t>34,2345</t>
  </si>
  <si>
    <t>45,3456</t>
  </si>
  <si>
    <t>23,56,1234,4567</t>
  </si>
  <si>
    <t>34,67,2345,5678</t>
  </si>
  <si>
    <t>45,78,3456,6789</t>
  </si>
  <si>
    <t>56,4567</t>
  </si>
  <si>
    <t>67,5678</t>
  </si>
  <si>
    <t>78,6789</t>
  </si>
  <si>
    <t>1</t>
  </si>
  <si>
    <t>2,13</t>
  </si>
  <si>
    <t>3,12,24</t>
  </si>
  <si>
    <t>4,35</t>
  </si>
  <si>
    <t>5,46</t>
  </si>
  <si>
    <t>6,57</t>
  </si>
  <si>
    <t>7,68</t>
  </si>
  <si>
    <t>8,79</t>
  </si>
  <si>
    <t>9</t>
  </si>
  <si>
    <t>11+??</t>
  </si>
  <si>
    <t>22+??</t>
  </si>
  <si>
    <t>33+??</t>
  </si>
  <si>
    <t>44+??</t>
  </si>
  <si>
    <t>55+??</t>
  </si>
  <si>
    <t>66+??</t>
  </si>
  <si>
    <t>77+??</t>
  </si>
  <si>
    <t>88+??</t>
  </si>
  <si>
    <t>99+??</t>
  </si>
  <si>
    <t>ZZ+??</t>
  </si>
  <si>
    <t>All other shapes, not included in control</t>
  </si>
  <si>
    <t>All of the above</t>
  </si>
  <si>
    <t>12,13</t>
  </si>
  <si>
    <t>12,24</t>
  </si>
  <si>
    <t>13,35</t>
  </si>
  <si>
    <t>24,46</t>
  </si>
  <si>
    <t>35,57</t>
  </si>
  <si>
    <t>46,68</t>
  </si>
  <si>
    <t>57,79</t>
  </si>
  <si>
    <t>68,89</t>
  </si>
  <si>
    <t>23456</t>
  </si>
  <si>
    <t>23456,34567</t>
  </si>
  <si>
    <t>34567,45678</t>
  </si>
  <si>
    <t>23456,45678</t>
  </si>
  <si>
    <t>45678</t>
  </si>
  <si>
    <t>34,45</t>
  </si>
  <si>
    <t>23</t>
  </si>
  <si>
    <t>23,34</t>
  </si>
  <si>
    <t>45,56</t>
  </si>
  <si>
    <t>56,67</t>
  </si>
  <si>
    <t>67,78</t>
  </si>
  <si>
    <t>78</t>
  </si>
  <si>
    <t>79,89</t>
  </si>
  <si>
    <t>Joints counted in the Control</t>
  </si>
  <si>
    <t>Appendix</t>
  </si>
  <si>
    <t>Kanchan</t>
  </si>
  <si>
    <t>Tanki</t>
  </si>
  <si>
    <t>Summary - Riichi hands</t>
  </si>
  <si>
    <t>Summary - Open hands</t>
  </si>
  <si>
    <t>3 (pen)</t>
  </si>
  <si>
    <t>3 (kan)</t>
  </si>
  <si>
    <t>7 (pen)</t>
  </si>
  <si>
    <t>7 (kan)</t>
  </si>
  <si>
    <t>Honor 2o</t>
  </si>
  <si>
    <t>Honor 1o</t>
  </si>
  <si>
    <t>Dora/Dorasoba</t>
  </si>
  <si>
    <t>Dora joints</t>
  </si>
  <si>
    <t>Dora Joints</t>
  </si>
  <si>
    <t>Control Joints</t>
  </si>
  <si>
    <t>2,34</t>
  </si>
  <si>
    <t>3,24,45</t>
  </si>
  <si>
    <t>Dora - 1</t>
  </si>
  <si>
    <t>Dora - 2</t>
  </si>
  <si>
    <t>Dora + 1</t>
  </si>
  <si>
    <t>Dora + 2</t>
  </si>
  <si>
    <t>3,45</t>
  </si>
  <si>
    <t>4,35,56</t>
  </si>
  <si>
    <t>4,56</t>
  </si>
  <si>
    <t>5,46,67</t>
  </si>
  <si>
    <t>3,12</t>
  </si>
  <si>
    <t>5,67</t>
  </si>
  <si>
    <t>6,57,78</t>
  </si>
  <si>
    <t>3,24,12</t>
  </si>
  <si>
    <t>4,23</t>
  </si>
  <si>
    <t>6,78</t>
  </si>
  <si>
    <t>7,68,89</t>
  </si>
  <si>
    <t>4,35,23</t>
  </si>
  <si>
    <t>5,34</t>
  </si>
  <si>
    <t>6,45</t>
  </si>
  <si>
    <t>7,56</t>
  </si>
  <si>
    <t>8,67</t>
  </si>
  <si>
    <t>5,46,34</t>
  </si>
  <si>
    <t>6,57,45</t>
  </si>
  <si>
    <t>7,68,56</t>
  </si>
  <si>
    <t>7,89</t>
  </si>
  <si>
    <t>Relative danger (% increase of dora or dora joints)</t>
  </si>
  <si>
    <t>Control (Chance of waits not considering dora)</t>
  </si>
  <si>
    <t>Absolute Danger of Dorasoba</t>
  </si>
  <si>
    <t>Relative</t>
  </si>
  <si>
    <t>NonDora Dorasoba Joints</t>
  </si>
  <si>
    <t>Danger Level of Dora and Dorasoba</t>
  </si>
  <si>
    <t>Wait Dora</t>
  </si>
  <si>
    <t>NonDora Control Joints</t>
  </si>
  <si>
    <t>% increase in danger level of Dora and Dorasoba</t>
  </si>
  <si>
    <t>Dora --&gt;</t>
  </si>
  <si>
    <t>Shanten</t>
  </si>
  <si>
    <t>Width</t>
  </si>
  <si>
    <t>Calls</t>
  </si>
  <si>
    <t>None</t>
  </si>
  <si>
    <t>2 or 3</t>
  </si>
  <si>
    <t>Any Riichi</t>
  </si>
  <si>
    <t>Turn 4</t>
  </si>
  <si>
    <t>Turn 6</t>
  </si>
  <si>
    <t>Turn 8</t>
  </si>
  <si>
    <t>Turn 10</t>
  </si>
  <si>
    <t>Turn 12</t>
  </si>
  <si>
    <t>Won or Draw</t>
  </si>
  <si>
    <t>With no calls</t>
  </si>
  <si>
    <t>With 1 Call</t>
  </si>
  <si>
    <t>With 2 or 3 Calls</t>
  </si>
  <si>
    <t>4+</t>
  </si>
  <si>
    <t>&lt;32</t>
  </si>
  <si>
    <t>&gt;52</t>
  </si>
  <si>
    <t>Perfect, eg 334667m44778p233s = 36</t>
  </si>
  <si>
    <t>1 set complete, eg 233667m2448p2346s = 86</t>
  </si>
  <si>
    <t>32-51</t>
  </si>
  <si>
    <t>Perfect, eg 234677m23399p233s = 30</t>
  </si>
  <si>
    <t>Kanchan, eg 2379m2379p22s123z = 28</t>
  </si>
  <si>
    <t>Sticky, headless</t>
  </si>
  <si>
    <t>Perfect = 20</t>
  </si>
  <si>
    <t>&lt;16</t>
  </si>
  <si>
    <t>16-23</t>
  </si>
  <si>
    <t>&gt;24</t>
  </si>
  <si>
    <t>2 set complete, eg 234678m23399p28s1z = 49</t>
  </si>
  <si>
    <t>&lt;24</t>
  </si>
  <si>
    <t>24-39</t>
  </si>
  <si>
    <t>&gt;40</t>
  </si>
  <si>
    <t>3 Kanchan</t>
  </si>
  <si>
    <t>2 Kanchan</t>
  </si>
  <si>
    <t>3 Perfect</t>
  </si>
  <si>
    <t>3 Sticky</t>
  </si>
  <si>
    <t>2 Perfect</t>
  </si>
  <si>
    <t>1 Perfect</t>
  </si>
  <si>
    <t>2 Sticky</t>
  </si>
  <si>
    <t>1 Kanchan</t>
  </si>
  <si>
    <t>1 Sticky</t>
  </si>
  <si>
    <t>Shanten and Width by Turn and number of Calls</t>
  </si>
  <si>
    <t>Average</t>
  </si>
  <si>
    <t>No call closed win</t>
  </si>
  <si>
    <t>No call open win</t>
  </si>
  <si>
    <t>1 call win</t>
  </si>
  <si>
    <t>No call 0 other closed win</t>
  </si>
  <si>
    <t>No call 1 other closed win</t>
  </si>
  <si>
    <t>No call 0 other open win</t>
  </si>
  <si>
    <t>No call 1 other open win</t>
  </si>
  <si>
    <t>2, 3 call win</t>
  </si>
  <si>
    <t>No call 0 other</t>
  </si>
  <si>
    <t>No call 1 other</t>
  </si>
  <si>
    <t>No call 2 other</t>
  </si>
  <si>
    <t>No call 2 other closed win</t>
  </si>
  <si>
    <t>No call 2 other open win</t>
  </si>
  <si>
    <t>1 call</t>
  </si>
  <si>
    <t>No call</t>
  </si>
  <si>
    <t>2, 3 call</t>
  </si>
  <si>
    <t>0 Bad</t>
  </si>
  <si>
    <t>0 Good</t>
  </si>
  <si>
    <t>0 V good</t>
  </si>
  <si>
    <t>0 others</t>
  </si>
  <si>
    <t>1 other</t>
  </si>
  <si>
    <t>Sample (Hands with no riichi)</t>
  </si>
  <si>
    <t>Calls (self/others)</t>
  </si>
  <si>
    <t>Doesn't include hands that could have won closed but won open</t>
  </si>
  <si>
    <t>% of wins closed</t>
  </si>
  <si>
    <t>No call 0 other win</t>
  </si>
  <si>
    <t>No call 1 other win</t>
  </si>
  <si>
    <t>No call 2, 3 other win</t>
  </si>
  <si>
    <t>Closed hand winrate</t>
  </si>
  <si>
    <t>Open hands winrate</t>
  </si>
  <si>
    <t>Includes both hands that can and cannot call</t>
  </si>
  <si>
    <t>Doesn't include hands that could have opened but won closed</t>
  </si>
  <si>
    <t>&lt;5</t>
  </si>
  <si>
    <t>5 to 8</t>
  </si>
  <si>
    <t>&gt;9</t>
  </si>
  <si>
    <t>% of wins closed, hand is closed on turn X</t>
  </si>
  <si>
    <t># of Calls by others</t>
  </si>
  <si>
    <t>2, 3</t>
  </si>
  <si>
    <t>Chance of winning a closed hand</t>
  </si>
  <si>
    <t>Closed hand winrate, no other player open</t>
  </si>
  <si>
    <t>Closed hand winrate, 1 other player open</t>
  </si>
  <si>
    <t>Closed hand winrate, 2 or 3 other players open</t>
  </si>
  <si>
    <t>Doesn't include hands that could have won closed, but won open.</t>
  </si>
  <si>
    <t>Riichi hands not counted in Tenpai hands.</t>
  </si>
  <si>
    <t>1 Call Av</t>
  </si>
  <si>
    <t>2+ Call Av</t>
  </si>
  <si>
    <t>Points winning hand closed</t>
  </si>
  <si>
    <t>Points winning hand open</t>
  </si>
  <si>
    <t>Cost of not winning hand</t>
  </si>
  <si>
    <t>ND</t>
  </si>
  <si>
    <t>D</t>
  </si>
  <si>
    <t>2 han 30 fu</t>
  </si>
  <si>
    <t>2 han 40 fu</t>
  </si>
  <si>
    <t>3 han 30 fu</t>
  </si>
  <si>
    <t>3 han 40 fu</t>
  </si>
  <si>
    <t>Average Points of Riichi (SMS)</t>
  </si>
  <si>
    <t>Not winning is -1300 for ND, -1750 for D</t>
  </si>
  <si>
    <t>Difference (+ve: should call)</t>
  </si>
  <si>
    <t>4 han 30/40 fu</t>
  </si>
  <si>
    <t>2,3 others</t>
  </si>
  <si>
    <t xml:space="preserve"> </t>
  </si>
  <si>
    <t>Subtotal</t>
  </si>
  <si>
    <t>Open hand winrate (or still closed but will call)</t>
  </si>
  <si>
    <t>Closed hand winrate (Incl. hands that can and cannot call)</t>
  </si>
  <si>
    <t>No Calls</t>
  </si>
  <si>
    <t>1 Call</t>
  </si>
  <si>
    <t>2 Calls</t>
  </si>
  <si>
    <t>Riichi Hands - 1 suit</t>
  </si>
  <si>
    <t>Open Hands - 1 suit</t>
  </si>
  <si>
    <r>
      <t xml:space="preserve">Counts of shanten and width (Grouped into kanchan, perfect and sticky based on width) by turn, split by number of calls made. Hands after any player calls riichi are not considered as players may fold. </t>
    </r>
    <r>
      <rPr>
        <b/>
        <sz val="11"/>
        <color theme="1"/>
        <rFont val="Calibri"/>
        <family val="2"/>
        <scheme val="minor"/>
      </rPr>
      <t>Therefore, this data is only useful if no one has called riichi.</t>
    </r>
    <r>
      <rPr>
        <sz val="11"/>
        <color theme="1"/>
        <rFont val="Calibri"/>
        <family val="2"/>
        <scheme val="minor"/>
      </rPr>
      <t xml:space="preserve">
-On average, someone will be 1-shanten by turn 5. If you are not 1-shanten by turn 8, the initiative is not yours, so keep safe tiles.
-Around half of 1-shanten are bad. Turn 8 perfect 1-shanten is a luxury. Keep this in mind when reading hands.
-1 call is 1-shanten on average by turn 8. Keep an eye on possible transitions to tenpai from then.</t>
    </r>
  </si>
  <si>
    <t>Call</t>
  </si>
  <si>
    <t>EV keeping closed</t>
  </si>
  <si>
    <t>EV of calling</t>
  </si>
  <si>
    <t>Call Judgement Calculator</t>
  </si>
  <si>
    <t>Min Riichi Value</t>
  </si>
  <si>
    <t>Skip - winrate (can call later)</t>
  </si>
  <si>
    <t>Skip - chance to win closed</t>
  </si>
  <si>
    <t>Call - chance to win</t>
  </si>
  <si>
    <t>Can include points in the middle</t>
  </si>
  <si>
    <t>Select Shanten &amp; Hand Shape</t>
  </si>
  <si>
    <r>
      <t xml:space="preserve">Estimating winrate based on hand, turn, and the number of other players who called. For closed hands, also included the chance of winning the hand closed, to better inform calling decisions. </t>
    </r>
    <r>
      <rPr>
        <b/>
        <sz val="11"/>
        <color theme="1"/>
        <rFont val="Calibri"/>
        <family val="2"/>
        <scheme val="minor"/>
      </rPr>
      <t xml:space="preserve">Only includes hands where a Riichi has not been called. </t>
    </r>
    <r>
      <rPr>
        <sz val="11"/>
        <color theme="1"/>
        <rFont val="Calibri"/>
        <family val="2"/>
        <scheme val="minor"/>
      </rPr>
      <t>Shape of the hand is sorted based on the ukeire, see "Shanten &amp; Width"
-Your winrate goes down by 20% every time another player opens, this applies whether or not your own hand is open. This is why "Other players have opened, so I need to open to win my hand too" is not very correct as your winrate is equally worse whether open or closed.</t>
    </r>
    <r>
      <rPr>
        <b/>
        <sz val="11"/>
        <color theme="1"/>
        <rFont val="Calibri"/>
        <family val="2"/>
        <scheme val="minor"/>
      </rPr>
      <t xml:space="preserve"> Houou players do not take the number of open players into calling judgement that much (&lt;5% difference).
-In general, bad shape is still substantially better than sticky shape with greater shanten. </t>
    </r>
    <r>
      <rPr>
        <sz val="11"/>
        <color theme="1"/>
        <rFont val="Calibri"/>
        <family val="2"/>
        <scheme val="minor"/>
      </rPr>
      <t>Exceptions can be taken when the bad shape is worse than usual (2 left, 456 kanchan, expensive suit, few improvements) or the very good shape is better than usual (sticky w/ connect 4, more value, can call for better shape) and it's early.</t>
    </r>
    <r>
      <rPr>
        <b/>
        <sz val="11"/>
        <color theme="1"/>
        <rFont val="Calibri"/>
        <family val="2"/>
        <scheme val="minor"/>
      </rPr>
      <t xml:space="preserve">
-</t>
    </r>
    <r>
      <rPr>
        <sz val="11"/>
        <color theme="1"/>
        <rFont val="Calibri"/>
        <family val="2"/>
        <scheme val="minor"/>
      </rPr>
      <t xml:space="preserve">Turn 4 perfect 1-shanten has a 44% win rate, dropping to 16% on turn 12.
-2 shanten by turn 8 is rough with only 11% winrate with good shape.
-This data lets us answer questions such as:
-"When is it good to call in perfect 1-shanten for mentanpin and take a 1000 point hand?" Around turn 11.
-"When is it good to call in perfect 1-shanten for tanyao dora 2 and take a 3900 point hand?" Around turn 6.
-"When is it good to call ryanmen-kanchan tanyao with pinfu chance? Bad side on turn 5, good side on turn 11.
</t>
    </r>
    <r>
      <rPr>
        <b/>
        <sz val="11"/>
        <color theme="1"/>
        <rFont val="Calibri"/>
        <family val="2"/>
        <scheme val="minor"/>
      </rPr>
      <t>-In general, if your hand is &lt;3 han, call only on turn 6 in 2 shanten or a bad shape, and only on turn 10 in good 1 shanten. Past turn 12, take any tenpai.</t>
    </r>
  </si>
  <si>
    <t>Open hand winrate, no other Riichi</t>
  </si>
  <si>
    <t>Perhaps dama winrate &lt; open winrate because people dama when others are dangerous</t>
  </si>
  <si>
    <t>Or you dama cheap hand then fold when others riichi</t>
  </si>
  <si>
    <t>Win, Draw and Dealin Rates for 1st, 2nd and 3rd Riichi, by turn of Riichi + Push/Fold calculator</t>
  </si>
  <si>
    <t>Assumes can call safely</t>
  </si>
  <si>
    <t>Winrate</t>
  </si>
  <si>
    <t>Dealin rate</t>
  </si>
  <si>
    <t>Win rate</t>
  </si>
  <si>
    <t>Draw rate</t>
  </si>
  <si>
    <t>Riichi bet</t>
  </si>
  <si>
    <t>Ryuukyoku gain</t>
  </si>
  <si>
    <t>Betaori cost</t>
  </si>
  <si>
    <t>For chasing riichi, does not include deal-ins on the riichi tile. All waits with an Honor categorized as Honor, else width &gt;8 categorized as Sanmenchan, 5-8 as Ryanmen, &lt;4 as Single. Turn was defined as # of discards by player 0 (initial oya). Oikake riichi rates can be used for chasing with open or dama hands too.
-Winrate is surprisingly high for late game riichi, almost 25% for a ryanmen on turn 16.
-Honor wait 1st riichi winrate matches ryanmen wait, but it's slightly worse for a 2nd riichi. Surprisingly it becomes as good as ryanmen again for 3rd riichi.
-Bad, honor wait first riichi has the highest deal in rate on turn 8, good wait first riichi has the highest deal in rate on turn 12
-Deal-in to win ratio for oikake riichi supports that you need 1/3 of their value to chase with good wait and 2/3 to chase with bad wait. (and 1/4 with a sanmenchan)
-3rd riichi dealin rates are not that worse than 2nd riichi, because others can deal in for you. With 2 riichi sticks in the pot, you don't need much to chase if you are pushing a safe tile.</t>
  </si>
  <si>
    <t>Dealer Riichi</t>
  </si>
  <si>
    <t>Non-dealer riichi</t>
  </si>
  <si>
    <t>Average dealin score</t>
  </si>
  <si>
    <t>Opponent hand</t>
  </si>
  <si>
    <t>Hand shape</t>
  </si>
  <si>
    <t>Good</t>
  </si>
  <si>
    <t>Bad</t>
  </si>
  <si>
    <t>V good</t>
  </si>
  <si>
    <t>Opponent tsumo</t>
  </si>
  <si>
    <t>Safe tile EV</t>
  </si>
  <si>
    <t>Tsumo hit</t>
  </si>
  <si>
    <t>1 han 40 fu</t>
  </si>
  <si>
    <t>Push danger tile EV</t>
  </si>
  <si>
    <t>Danger of tile</t>
  </si>
  <si>
    <t>Push is positive EV if &gt; betaori</t>
  </si>
  <si>
    <t>Opp tsumo rate est. 140% of dealin rate</t>
  </si>
  <si>
    <t>Opponent ron score</t>
  </si>
  <si>
    <t>For riichi, choose 33% as tsumo is 1 Han</t>
  </si>
  <si>
    <t>D 50% 66% or ND 25% 33%</t>
  </si>
  <si>
    <t>Other</t>
  </si>
  <si>
    <t>Push/Fold EV calculator vs 1 opponent</t>
  </si>
  <si>
    <t>Almost 2 players fold</t>
  </si>
  <si>
    <t>open 0, riichi -1000</t>
  </si>
  <si>
    <t>-1100 ND vs ND, -1700 ND vs D or D vs ND</t>
  </si>
  <si>
    <t>Average Points of Oikake Riichi (SMS)</t>
  </si>
  <si>
    <t>Includes +1100 for riichi bet and ippatsu increased chance</t>
  </si>
  <si>
    <t>Win score (+Sticks)</t>
  </si>
  <si>
    <t>1st</t>
  </si>
  <si>
    <t>2nd</t>
  </si>
  <si>
    <t>3rd</t>
  </si>
  <si>
    <t>Average Winrate</t>
  </si>
  <si>
    <t>Oikake riichi dealin rate is 2/3 of win rate for good wait, 1/3 for bad wait</t>
  </si>
  <si>
    <t>East 1</t>
  </si>
  <si>
    <t>Me</t>
  </si>
  <si>
    <t>Outcome</t>
  </si>
  <si>
    <t>xRP</t>
  </si>
  <si>
    <t>Change</t>
  </si>
  <si>
    <t>Placement estimation</t>
  </si>
  <si>
    <t>4th</t>
  </si>
  <si>
    <t>Placement</t>
  </si>
  <si>
    <t>Tsumo 8000</t>
  </si>
  <si>
    <t>Ron 8000</t>
  </si>
  <si>
    <t>-Tsumo 8000</t>
  </si>
  <si>
    <t>Dealin 8000</t>
  </si>
  <si>
    <t>Points</t>
  </si>
  <si>
    <t>Tsumo 2000</t>
  </si>
  <si>
    <t>-Tsumo 2000</t>
  </si>
  <si>
    <t>Dealin 2000</t>
  </si>
  <si>
    <t>Tsumo 12000</t>
  </si>
  <si>
    <t>Dealin 12000</t>
  </si>
  <si>
    <t>Saint 1 Throne Room Uma</t>
  </si>
  <si>
    <t>-Tsumo 12000</t>
  </si>
  <si>
    <t>South 1</t>
  </si>
  <si>
    <t>Pts</t>
  </si>
  <si>
    <t>RP/1000</t>
  </si>
  <si>
    <t>Dealin 8000 to 4th</t>
  </si>
  <si>
    <t>Dealin 8000 to 2nd</t>
  </si>
  <si>
    <t>Dealin 2000 to 4th</t>
  </si>
  <si>
    <t>Dealin 2000 to 2nd</t>
  </si>
  <si>
    <t>Effects on Placement based on outcome</t>
  </si>
  <si>
    <t>RP</t>
  </si>
  <si>
    <t>Leading in South 1</t>
  </si>
  <si>
    <t>D tsumo 6000</t>
  </si>
  <si>
    <t>Dealin 6000 to D</t>
  </si>
  <si>
    <t xml:space="preserve">Compares the effect of winning and dealing in based on the point situation in South 1, typically a critical point where playstyle will change based on the points. Taken from https://benawii.github.io/placement-estimator/
-With a small lead (30000), winning 8000 in S1 = winning 8000 in E1. Dealing in 8000 to 4th is 30% worse, dealing in 8000 to 2nd is 10% worse.
-Falling to last by a small margin is OK in South 1, there is still time to come back. But if you fall by 8000, more often than not you will not have the chance to make it back.
-With a big lead (38000), winning 8000 is 50% less beneficial. Winning 2000 is 66% as good as winning 8000 as it moves the game. Any win is good with a big lead.
-With a big lead (38000), Dealing in 8000 even to last is surprisingly not that bad as you still have a lead. With a big gap, both wins and losses are less meaningful.
</t>
  </si>
  <si>
    <t>My outs</t>
  </si>
  <si>
    <t>Unknown tiles</t>
  </si>
  <si>
    <t>FOLD</t>
  </si>
  <si>
    <t>PUSH</t>
  </si>
  <si>
    <t>Doesn't tsumo</t>
  </si>
  <si>
    <t>I tsumo</t>
  </si>
  <si>
    <t>Opponent dealin</t>
  </si>
  <si>
    <t>Neither</t>
  </si>
  <si>
    <t>I dealin</t>
  </si>
  <si>
    <t>Fold turn X</t>
  </si>
  <si>
    <t>Opponent outs</t>
  </si>
  <si>
    <t>Opp tsumo</t>
  </si>
  <si>
    <t>Any opponent win</t>
  </si>
  <si>
    <t>Push safe tile turn X</t>
  </si>
  <si>
    <t>Push danger tile turn X</t>
  </si>
  <si>
    <t>Oikake Riichi calculator</t>
  </si>
  <si>
    <t>I have…</t>
  </si>
  <si>
    <t>Opponent X draws left</t>
  </si>
  <si>
    <t>Equal draws</t>
  </si>
  <si>
    <t>Oikake calculator: When should I push to stop my rival?</t>
  </si>
  <si>
    <t>For simplicity, don't consider visible tiles, only tiles in hand.</t>
  </si>
  <si>
    <t>Av width</t>
  </si>
  <si>
    <t>First Simple</t>
  </si>
  <si>
    <t>Wait on X in the same suit</t>
  </si>
  <si>
    <t>Wait on X in the another suit</t>
  </si>
  <si>
    <t>Third Simple</t>
  </si>
  <si>
    <t>Relative Danger</t>
  </si>
  <si>
    <t>First Row</t>
  </si>
  <si>
    <t>Wait on X base rate</t>
  </si>
  <si>
    <t>Second Row</t>
  </si>
  <si>
    <t>Sotogawa Effectiveness</t>
  </si>
  <si>
    <t>Tsumogiri joints</t>
  </si>
  <si>
    <t>Tedashi joints</t>
  </si>
  <si>
    <t>Count</t>
  </si>
  <si>
    <t>(2, 1)</t>
  </si>
  <si>
    <t>(1, 1)</t>
  </si>
  <si>
    <t>(4, 2)</t>
  </si>
  <si>
    <t>(4, 3)</t>
  </si>
  <si>
    <t>(1, 2)</t>
  </si>
  <si>
    <t>(1, 3)</t>
  </si>
  <si>
    <t>(2, 2)</t>
  </si>
  <si>
    <t>(2, 3)</t>
  </si>
  <si>
    <t>(5, 3)</t>
  </si>
  <si>
    <t>(2, 4)</t>
  </si>
  <si>
    <t>(3, 2)</t>
  </si>
  <si>
    <t>(3, 5)</t>
  </si>
  <si>
    <t>(4, 4)</t>
  </si>
  <si>
    <t>(3, 3)</t>
  </si>
  <si>
    <t>(5, 4)</t>
  </si>
  <si>
    <t>(5, 5)</t>
  </si>
  <si>
    <t>(3, 1)</t>
  </si>
  <si>
    <t>(4, 5)</t>
  </si>
  <si>
    <t>(3, 4)</t>
  </si>
  <si>
    <t>(2, 5)</t>
  </si>
  <si>
    <t>(1, 7)</t>
  </si>
  <si>
    <t>(1, 9)</t>
  </si>
  <si>
    <t>(2, 8)</t>
  </si>
  <si>
    <t>(1, 6)</t>
  </si>
  <si>
    <t>(6, 3)</t>
  </si>
  <si>
    <t>(1, 4)</t>
  </si>
  <si>
    <t>(6, 1)</t>
  </si>
  <si>
    <t>(2, 7)</t>
  </si>
  <si>
    <t>(3, 6)</t>
  </si>
  <si>
    <t>(4, 1)</t>
  </si>
  <si>
    <t>(5, 2)</t>
  </si>
  <si>
    <t>(7, 2)</t>
  </si>
  <si>
    <t>Joint</t>
  </si>
  <si>
    <t>Wait on X same suit</t>
  </si>
  <si>
    <t>Wait on X different suit</t>
  </si>
  <si>
    <t>Combo</t>
  </si>
  <si>
    <t>Sotogawa Combos</t>
  </si>
  <si>
    <t>Full Data - Single Tile Sotogawa</t>
  </si>
  <si>
    <t>Full Data - Two Tile Sotogawa</t>
  </si>
  <si>
    <t>(7, 1)</t>
  </si>
  <si>
    <t>Relative Danger given X discarded in first row</t>
  </si>
  <si>
    <t>Tile</t>
  </si>
  <si>
    <t>Total Riichi</t>
  </si>
  <si>
    <t>Freq</t>
  </si>
  <si>
    <t>Relative Danger given first simple tile discard</t>
  </si>
  <si>
    <t>Relative Danger given joint drop (X Y discarded, Y tedashi)</t>
  </si>
  <si>
    <t>Relative Danger given both X Y discarded</t>
  </si>
  <si>
    <t>Open and Closed Winrate given Shanten and Width by Turn + Call Judgement Calculator</t>
  </si>
  <si>
    <t>Discard Correlation</t>
  </si>
  <si>
    <t>Bias of tile Y to come out after tile X has been thrown, relative to tile of same number in another suit. Only first 12 discards, and before anyone calls riichi is considered.
-Presents problems for our sotogawa analysis. If 4 is thrown after 7, that makes 3 safer, and it will happen more than 4 in other suits. Then in the cases where 4 is not thrown, 3 becomes more dangerous. Thus the results are biased by 30% more samples of 7+4 than 7+14.
When a 3 is discarded, there is a 12% chance to be followed up by 6 in the same suit, compared to 9.5% in another suit. If neither show up it's fair. If both show up it's fair. Hence 3.5% of the data is biased to make 45789 safer by a fraction.</t>
  </si>
  <si>
    <t>Relative likelihood of Y being thrown after X is thrown, before Riichi</t>
  </si>
  <si>
    <t>% of data biased towards same suit</t>
  </si>
  <si>
    <t>Adjusted Relative Danger - First Row Sotogawa</t>
  </si>
  <si>
    <t>Adjusted Relative Danger - First Simple Tile</t>
  </si>
  <si>
    <t>Adjusted Relative Danger - Joint Drop (X Y discarded, Y tedashi)</t>
  </si>
  <si>
    <t>Adjusted Relative Danger - Both X Y discarded</t>
  </si>
  <si>
    <r>
      <t xml:space="preserve">Relative danger of tiles given a pre-riichi discards. Single tile sotogawa grouped into 3 categories from most effective to least; The first simple tile discarded, the first row of discards, and the second row of discards. As a general rule can follow the values in First Row table. </t>
    </r>
    <r>
      <rPr>
        <b/>
        <sz val="11"/>
        <color theme="1"/>
        <rFont val="Calibri"/>
        <family val="2"/>
        <scheme val="minor"/>
      </rPr>
      <t>First Simple is 20% more important and second row is 20% less important than this general table.</t>
    </r>
    <r>
      <rPr>
        <sz val="11"/>
        <color theme="1"/>
        <rFont val="Calibri"/>
        <family val="2"/>
        <scheme val="minor"/>
      </rPr>
      <t xml:space="preserve">
-Sotogawa is quite effective indeed, with the tiles outside first row discards being at least 50% safer.
-Ura suji is important for simple tile discards, the</t>
    </r>
    <r>
      <rPr>
        <b/>
        <sz val="11"/>
        <color theme="1"/>
        <rFont val="Calibri"/>
        <family val="2"/>
        <scheme val="minor"/>
      </rPr>
      <t xml:space="preserve"> 4 away tile being 20% more likely to deal in</t>
    </r>
    <r>
      <rPr>
        <sz val="11"/>
        <color theme="1"/>
        <rFont val="Calibri"/>
        <family val="2"/>
        <scheme val="minor"/>
      </rPr>
      <t>. However, the 1 away tile is still safer as discarding 2 rules out 12 and 24.
-Long suji is observable, with 8 being 10% safer across the board if 2 is discarded.
Secondary analysis of Joint drops and Sotogawa combinations, eg danger levels after both 27 were dropped before riichi.
-</t>
    </r>
    <r>
      <rPr>
        <b/>
        <sz val="11"/>
        <color theme="1"/>
        <rFont val="Calibri"/>
        <family val="2"/>
        <scheme val="minor"/>
      </rPr>
      <t xml:space="preserve">Aida yon ken is not that dangerous after all. </t>
    </r>
    <r>
      <rPr>
        <sz val="11"/>
        <color theme="1"/>
        <rFont val="Calibri"/>
        <family val="2"/>
        <scheme val="minor"/>
      </rPr>
      <t>27 drop makes 45 suji more likely, but because 12 and 24 are less likely, danger of 3 only increases 10%. Far from the 2x danger increase suggested in PathofHouou.
-Sotogawa combines fairly well. Calculate danger of 5 after 36 drop = 75% * 90% = 65% vs actual 50%.
-Suji drop order matters. 4 -&gt; 1 makes 8 15% more dangerous than 1 -&gt; 4. 5 -&gt; 2 makes 1 twice as dangerous as 2 -&gt; 5.</t>
    </r>
    <r>
      <rPr>
        <b/>
        <sz val="11"/>
        <color theme="1"/>
        <rFont val="Calibri"/>
        <family val="2"/>
        <scheme val="minor"/>
      </rPr>
      <t xml:space="preserve"> But it's still safer than a regular 1.</t>
    </r>
    <r>
      <rPr>
        <sz val="11"/>
        <color theme="1"/>
        <rFont val="Calibri"/>
        <family val="2"/>
        <scheme val="minor"/>
      </rPr>
      <t xml:space="preserve">
-Pair drop sotogawa is safer than suji.
</t>
    </r>
    <r>
      <rPr>
        <sz val="11"/>
        <color rgb="FFFF0000"/>
        <rFont val="Calibri"/>
        <family val="2"/>
        <scheme val="minor"/>
      </rPr>
      <t>NOTE: The raw analysis neglects to consider Discard Correlation.</t>
    </r>
    <r>
      <rPr>
        <sz val="11"/>
        <color theme="1"/>
        <rFont val="Calibri"/>
        <family val="2"/>
        <scheme val="minor"/>
      </rPr>
      <t xml:space="preserve"> Eg. when 2 is discarded, 5 in that suit is slightly more likely to also be discarded compared to a 5 in another suit, which would make 8 in this suit safer. Then, in live play where 2 has been discarded but not 8, the relative danger of 8 should exceed what is suggested by the raw data. Additionally, if 2 has been discarded, it is 1% more likely for 8 in this suit to be discarded and be genbutsu than 8 in another suit. Since 2 tiles dropped in a suit will usually make other tiles safer, I have adjusted the data by</t>
    </r>
    <r>
      <rPr>
        <sz val="11"/>
        <color rgb="FFFF0000"/>
        <rFont val="Calibri"/>
        <family val="2"/>
        <scheme val="minor"/>
      </rPr>
      <t xml:space="preserve"> adding 5% to all danger levels</t>
    </r>
    <r>
      <rPr>
        <sz val="11"/>
        <color theme="1"/>
        <rFont val="Calibri"/>
        <family val="2"/>
        <scheme val="minor"/>
      </rPr>
      <t>. If we want a completely fair analysis we need to ensure that X is the only tile discarded in the suit, but also that Y has no tiles discarded in the other suit. But this should be close enough.</t>
    </r>
  </si>
  <si>
    <t>Could pon</t>
  </si>
  <si>
    <t>Double Dora 0</t>
  </si>
  <si>
    <t>Double Dora 1</t>
  </si>
  <si>
    <t>Double Dora 2</t>
  </si>
  <si>
    <t>Dora 0</t>
  </si>
  <si>
    <t>Dora 1</t>
  </si>
  <si>
    <t>Dora 2</t>
  </si>
  <si>
    <t>Did pon</t>
  </si>
  <si>
    <t>Double Yakuhai</t>
  </si>
  <si>
    <t>Yakuhai</t>
  </si>
  <si>
    <t>Shanten and Width</t>
  </si>
  <si>
    <t>3.0 1 Han</t>
  </si>
  <si>
    <t>3.32 1 Han</t>
  </si>
  <si>
    <t>3.52 1 Han</t>
  </si>
  <si>
    <t>3.0 2 Han</t>
  </si>
  <si>
    <t>3.32 2 Han</t>
  </si>
  <si>
    <t>3.52 2 Han</t>
  </si>
  <si>
    <t>3.0 3 Han</t>
  </si>
  <si>
    <t>3.32 3 Han</t>
  </si>
  <si>
    <t>3.52 3 Han</t>
  </si>
  <si>
    <t>3.0 4 Han</t>
  </si>
  <si>
    <t>3.32 4 Han</t>
  </si>
  <si>
    <t>3.52 4 Han</t>
  </si>
  <si>
    <t>3 Shanten &amp; min value (Dora + Yakuhai)</t>
  </si>
  <si>
    <t>E34 1 Han</t>
  </si>
  <si>
    <t>E34 2 Han</t>
  </si>
  <si>
    <t>E34 3 Han</t>
  </si>
  <si>
    <t>E34 4 Han</t>
  </si>
  <si>
    <t>S12 1 Han</t>
  </si>
  <si>
    <t>S12 2 Han</t>
  </si>
  <si>
    <t>S12 3 Han</t>
  </si>
  <si>
    <t>S12 4 Han</t>
  </si>
  <si>
    <t>S3 1 Han</t>
  </si>
  <si>
    <t>S3 2 Han</t>
  </si>
  <si>
    <t>S3 3 Han</t>
  </si>
  <si>
    <t>S3 4 Han</t>
  </si>
  <si>
    <t>In 4th place</t>
  </si>
  <si>
    <t>In 1st place</t>
  </si>
  <si>
    <t>Bad shape</t>
  </si>
  <si>
    <t>Good shape</t>
  </si>
  <si>
    <t>Sticky shape</t>
  </si>
  <si>
    <t>1 Han</t>
  </si>
  <si>
    <t>2 Han</t>
  </si>
  <si>
    <t>3 Han</t>
  </si>
  <si>
    <t>4 Han</t>
  </si>
  <si>
    <t>East 3, East 3</t>
  </si>
  <si>
    <t>South 1, South 2</t>
  </si>
  <si>
    <t>South 3</t>
  </si>
  <si>
    <t>Skipping Yakuhai pon</t>
  </si>
  <si>
    <t>How often do Houou players skip Yakuhai pon? Analysis of the rates of Yakuhai pon given that no player has called riichi. There are a few reasons to do it: The hand is too slow and cheap anyway, that the dragons are better as defensive tiles. It is the only pair. Going for chiitoitsu. Middle game and sensing danger. Need to go for riichi for a bigger hand.
-Difference between early, middle and late game. Early game is almost always (&gt;80%) pon, even with bad shape 3 shanten. Big falloff past turn 8, where if the hand is still slow, the winrate is still bad even if you pon. Can see this clearly in 3 shanten, where 1 han bad shape is already a skip (&lt;50%) on turn 6.
-2 shanten is the best time to call yakuhai. Perfect shapes are best to call yakuhai, because with sticky shapes you want to draw more to confirm shape.
-Not too much difference between 1st and 4th place behaviour until South 3. Prior to that, 4th will still try to play the hand they have and take whatever points they can get. Even South 3 1 Han has a 61% call rate for last place.</t>
  </si>
  <si>
    <t>Rate</t>
  </si>
  <si>
    <t>Shanten is taken before the call is made.</t>
  </si>
  <si>
    <t>Waiting</t>
  </si>
  <si>
    <t>Closed</t>
  </si>
  <si>
    <t>Closed1o</t>
  </si>
  <si>
    <t>Atozuke</t>
  </si>
  <si>
    <t>Atozuke1o</t>
  </si>
  <si>
    <t>TerminalAtozuke</t>
  </si>
  <si>
    <t>TerminalAtozuke1o</t>
  </si>
  <si>
    <t>Closed Guestwind</t>
  </si>
  <si>
    <t>Closed1o Guestwind</t>
  </si>
  <si>
    <t>Atozuke Guestwind</t>
  </si>
  <si>
    <t>Atozuke1o Guestwind</t>
  </si>
  <si>
    <t>TerminalAtozuke Guestwind</t>
  </si>
  <si>
    <t>TerminalAtozuke1o Guestwind</t>
  </si>
  <si>
    <t>Closed Doublewind</t>
  </si>
  <si>
    <t>Closed1o Doublewind</t>
  </si>
  <si>
    <t>Atozuke Doublewind</t>
  </si>
  <si>
    <t>Atozuke1o Doublewind</t>
  </si>
  <si>
    <t>TerminalAtozuke Doublewind</t>
  </si>
  <si>
    <t>TerminalAtozuke1o Doublewind</t>
  </si>
  <si>
    <t>Closed Dora</t>
  </si>
  <si>
    <t>Closed1o Dora</t>
  </si>
  <si>
    <t>Atozuke Dora</t>
  </si>
  <si>
    <t>Atozuke1o Dora</t>
  </si>
  <si>
    <t>TerminalAtozuke Dora</t>
  </si>
  <si>
    <t>TerminalAtozuke1o Dora</t>
  </si>
  <si>
    <t>Came out</t>
  </si>
  <si>
    <t>Self draw</t>
  </si>
  <si>
    <t>Total gets</t>
  </si>
  <si>
    <t>Fresh</t>
  </si>
  <si>
    <t>1 out</t>
  </si>
  <si>
    <t>Dragon or Round Wind, chance to eventually get</t>
  </si>
  <si>
    <t>Atozuke, terminal</t>
  </si>
  <si>
    <t>Seat Wind, chance to eventually get</t>
  </si>
  <si>
    <t>Double Wind, chance to eventually get</t>
  </si>
  <si>
    <t>Dora Yakuhai, chance to eventually get</t>
  </si>
  <si>
    <t>Dude, Where are my Honors?</t>
  </si>
  <si>
    <t>Dragon</t>
  </si>
  <si>
    <t>Seat Wind</t>
  </si>
  <si>
    <t>Double Wind</t>
  </si>
  <si>
    <r>
      <t xml:space="preserve">Given you have a pair of Yakuhai on turn X, what is the chance you will complete it? (Either via self draw or by someone's discard)
-By turn 6, if it still hasn't come out, there is only a 50% for it come out by the time the round ends. For dora atozuke, it is only 33%.
</t>
    </r>
    <r>
      <rPr>
        <b/>
        <sz val="11"/>
        <color theme="1"/>
        <rFont val="Calibri"/>
        <family val="2"/>
        <scheme val="minor"/>
      </rPr>
      <t xml:space="preserve">-Past turn 6, 1 out yakuhai is more reliable than fresh yakuhai. </t>
    </r>
    <r>
      <rPr>
        <sz val="11"/>
        <color theme="1"/>
        <rFont val="Calibri"/>
        <family val="2"/>
        <scheme val="minor"/>
      </rPr>
      <t>The last one is usually in the wall and people won't be wary of it. Don't shy away from atozuke just because only 1 left.
-Atozuke on terminal is a little bit worse, but only by &lt;10%. If you need to atozuke, don't refuse a call just because it gives away your hand is not tanyao.
-Dora yakuhai on turn 0, there is a 50% chance that it will not become a triplet.</t>
    </r>
  </si>
  <si>
    <t>Atozuke 1 out</t>
  </si>
  <si>
    <t>Turn 0</t>
  </si>
  <si>
    <t>Turn 2</t>
  </si>
  <si>
    <t>Riichi Hands - Combined suits</t>
  </si>
  <si>
    <t>Sanmen
Ryanmen</t>
  </si>
  <si>
    <t>By Tile</t>
  </si>
  <si>
    <t>Open Hands - Combined suits</t>
  </si>
  <si>
    <t>Distribution of waits across Riichi and Open hands</t>
  </si>
  <si>
    <t>Sanmen</t>
  </si>
  <si>
    <r>
      <t>Distribution of waits across Riichi and Open hands. For open hands, taken when they first get to tenpai, hencethe waits will be better in reality as they can improve the shape.
-Base rate of 36 wait - 25 wait - 14 wait for riichi is 8%-9%-10% due to tanyao and akadora. For open hands it is an even more pronounced 5%-7.5%-9% as terminal joints are easier to chii.
-Ryanmen only accounts for 54% of riichi. Suji applies for 60% of riichi, and 50% of open hands.
-Closed waits on 3 are twice as common as any other closed wait. Closed wait on 5 is less common that 46, as 46 is often aka wait.
-The average width of a riichi is</t>
    </r>
    <r>
      <rPr>
        <b/>
        <sz val="11"/>
        <color theme="1"/>
        <rFont val="Calibri"/>
        <family val="2"/>
        <scheme val="minor"/>
      </rPr>
      <t xml:space="preserve"> 6.42</t>
    </r>
    <r>
      <rPr>
        <sz val="11"/>
        <color theme="1"/>
        <rFont val="Calibri"/>
        <family val="2"/>
        <scheme val="minor"/>
      </rPr>
      <t xml:space="preserve"> outs, excluding tiles discarded by others.
-Tanki wait on fresh honor = tanki wait on 1 out honor, but shanpon on fresh honor &gt; shanpon on 1 out honor.</t>
    </r>
  </si>
  <si>
    <t>Summary - % of waits waiting on Dora or has a Dora in the final joint</t>
  </si>
  <si>
    <r>
      <t xml:space="preserve">Compares the dealin rate of dora and dorasoba (+- 2 of the dora) with the control dealin rate, for both riichi and open hands. (see Riichi &amp; Open Wait Distribution).
-On average, </t>
    </r>
    <r>
      <rPr>
        <b/>
        <sz val="11"/>
        <color theme="1"/>
        <rFont val="Calibri"/>
        <family val="2"/>
        <scheme val="minor"/>
      </rPr>
      <t>Dora is 50% more dangerous to riichi</t>
    </r>
    <r>
      <rPr>
        <sz val="11"/>
        <color theme="1"/>
        <rFont val="Calibri"/>
        <family val="2"/>
        <scheme val="minor"/>
      </rPr>
      <t xml:space="preserve"> and </t>
    </r>
    <r>
      <rPr>
        <b/>
        <sz val="11"/>
        <color theme="1"/>
        <rFont val="Calibri"/>
        <family val="2"/>
        <scheme val="minor"/>
      </rPr>
      <t>80% more dangerous to open hands</t>
    </r>
    <r>
      <rPr>
        <sz val="11"/>
        <color theme="1"/>
        <rFont val="Calibri"/>
        <family val="2"/>
        <scheme val="minor"/>
      </rPr>
      <t xml:space="preserve">. </t>
    </r>
    <r>
      <rPr>
        <b/>
        <sz val="11"/>
        <color theme="1"/>
        <rFont val="Calibri"/>
        <family val="2"/>
        <scheme val="minor"/>
      </rPr>
      <t>Dorasoba is 30% more dangerous to riichi</t>
    </r>
    <r>
      <rPr>
        <sz val="11"/>
        <color theme="1"/>
        <rFont val="Calibri"/>
        <family val="2"/>
        <scheme val="minor"/>
      </rPr>
      <t xml:space="preserve"> and </t>
    </r>
    <r>
      <rPr>
        <b/>
        <sz val="11"/>
        <color theme="1"/>
        <rFont val="Calibri"/>
        <family val="2"/>
        <scheme val="minor"/>
      </rPr>
      <t>50% more dangerous to open hands</t>
    </r>
    <r>
      <rPr>
        <sz val="11"/>
        <color theme="1"/>
        <rFont val="Calibri"/>
        <family val="2"/>
        <scheme val="minor"/>
      </rPr>
      <t>. Dora +-2 is 10% more dangerous.
-Ryanmen waits around dora increase by only 15%, but kanchan and shanpon waits increase by around 300%.
-Dora +- 1 is as dangerous as dora to open hands. This is because people open their hands when they have dora, and dora joints are hard to chii so often end up the final wait.
-Waiting on honor dora is 3.1% chance, once discarded is 2.0% chance, twice discarded is 0.5% chance
-If dora is a middle tile, 25% of final waits will include it or be around it.</t>
    </r>
  </si>
  <si>
    <t>Average riichi width is 6.42</t>
  </si>
  <si>
    <t>Ahead &lt;4000</t>
  </si>
  <si>
    <t>Ahead 4000</t>
  </si>
  <si>
    <t>Ahead 8000</t>
  </si>
  <si>
    <t>Ahead 12000</t>
  </si>
  <si>
    <t>Ahead 16000</t>
  </si>
  <si>
    <t>Behind &lt;4000</t>
  </si>
  <si>
    <t>Behind 4000</t>
  </si>
  <si>
    <t>Behind 8000</t>
  </si>
  <si>
    <t>Behind 12000</t>
  </si>
  <si>
    <t>Behind 16000</t>
  </si>
  <si>
    <t>E2</t>
  </si>
  <si>
    <t>E3</t>
  </si>
  <si>
    <t>E4</t>
  </si>
  <si>
    <t>S1</t>
  </si>
  <si>
    <t>S2</t>
  </si>
  <si>
    <t>S3</t>
  </si>
  <si>
    <t>Games</t>
  </si>
  <si>
    <t>S4</t>
  </si>
  <si>
    <t>1st, Ahead by</t>
  </si>
  <si>
    <t>4th, Behind by</t>
  </si>
  <si>
    <t>4k-8k</t>
  </si>
  <si>
    <t>&lt;4k</t>
  </si>
  <si>
    <t>8k-12k</t>
  </si>
  <si>
    <t>12k-16k</t>
  </si>
  <si>
    <t>&gt;16k</t>
  </si>
  <si>
    <t>Position</t>
  </si>
  <si>
    <t>Round</t>
  </si>
  <si>
    <t>Tenpai at draw</t>
  </si>
  <si>
    <t>Riichi rate</t>
  </si>
  <si>
    <t>Call rate</t>
  </si>
  <si>
    <t>&gt;5200 rate</t>
  </si>
  <si>
    <t>Noten</t>
  </si>
  <si>
    <t>Lateral</t>
  </si>
  <si>
    <t>Win (Score up to X, inclusive)</t>
  </si>
  <si>
    <t>&gt;18000</t>
  </si>
  <si>
    <t>Tenpai</t>
  </si>
  <si>
    <t>E2, 2nd</t>
  </si>
  <si>
    <t>S2, 2nd</t>
  </si>
  <si>
    <t>S2, 4th</t>
  </si>
  <si>
    <t>S2, 1st</t>
  </si>
  <si>
    <t>The Average Hand Outcome</t>
  </si>
  <si>
    <t>Mean</t>
  </si>
  <si>
    <t>Stddev</t>
  </si>
  <si>
    <t>E1</t>
  </si>
  <si>
    <t>1st place</t>
  </si>
  <si>
    <t>2nd place</t>
  </si>
  <si>
    <t>3rd place</t>
  </si>
  <si>
    <t>4th place</t>
  </si>
  <si>
    <t>1st &gt;8000</t>
  </si>
  <si>
    <t>4th &gt;8000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</si>
</sst>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0"/>
    <numFmt numFmtId="166" formatCode="0.000000000000000%"/>
  </numFmts>
  <fonts count="7" x14ac:knownFonts="1">
    <font>
      <sz val="11"/>
      <color theme="1"/>
      <name val="Calibri"/>
      <family val="2"/>
      <scheme val="minor"/>
    </font>
    <font>
      <sz val="11"/>
      <color theme="1"/>
      <name val="Calibri"/>
      <family val="2"/>
      <scheme val="minor"/>
    </font>
    <font>
      <sz val="14"/>
      <color theme="1"/>
      <name val="Calibri"/>
      <family val="2"/>
      <scheme val="minor"/>
    </font>
    <font>
      <sz val="11"/>
      <name val="Calibri"/>
      <family val="2"/>
      <scheme val="minor"/>
    </font>
    <font>
      <b/>
      <sz val="11"/>
      <color theme="1"/>
      <name val="Calibri"/>
      <family val="2"/>
      <scheme val="minor"/>
    </font>
    <font>
      <sz val="8"/>
      <name val="Calibri"/>
      <family val="2"/>
      <scheme val="minor"/>
    </font>
    <font>
      <sz val="11"/>
      <color rgb="FFFF0000"/>
      <name val="Calibri"/>
      <family val="2"/>
      <scheme val="minor"/>
    </font>
  </fonts>
  <fills count="15">
    <fill>
      <patternFill patternType="none"/>
    </fill>
    <fill>
      <patternFill patternType="gray125"/>
    </fill>
    <fill>
      <patternFill patternType="solid">
        <fgColor rgb="FFFFFF00"/>
        <bgColor indexed="64"/>
      </patternFill>
    </fill>
    <fill>
      <patternFill patternType="solid">
        <fgColor theme="0" tint="-4.9989318521683403E-2"/>
        <bgColor indexed="64"/>
      </patternFill>
    </fill>
    <fill>
      <patternFill patternType="solid">
        <fgColor theme="0" tint="-0.249977111117893"/>
        <bgColor indexed="64"/>
      </patternFill>
    </fill>
    <fill>
      <patternFill patternType="solid">
        <fgColor theme="0"/>
        <bgColor indexed="64"/>
      </patternFill>
    </fill>
    <fill>
      <patternFill patternType="solid">
        <fgColor rgb="FFFF7C80"/>
        <bgColor indexed="64"/>
      </patternFill>
    </fill>
    <fill>
      <patternFill patternType="solid">
        <fgColor theme="4" tint="0.79998168889431442"/>
        <bgColor indexed="64"/>
      </patternFill>
    </fill>
    <fill>
      <patternFill patternType="solid">
        <fgColor rgb="FFFF5050"/>
        <bgColor indexed="64"/>
      </patternFill>
    </fill>
    <fill>
      <patternFill patternType="solid">
        <fgColor theme="2"/>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rgb="FFFFCCCC"/>
        <bgColor indexed="64"/>
      </patternFill>
    </fill>
    <fill>
      <patternFill patternType="solid">
        <fgColor rgb="FFE1E1FF"/>
        <bgColor indexed="64"/>
      </patternFill>
    </fill>
    <fill>
      <patternFill patternType="solid">
        <fgColor theme="5" tint="0.79998168889431442"/>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top/>
      <bottom style="thin">
        <color indexed="64"/>
      </bottom>
      <diagonal/>
    </border>
    <border>
      <left style="thin">
        <color indexed="64"/>
      </left>
      <right/>
      <top/>
      <bottom/>
      <diagonal/>
    </border>
    <border>
      <left style="thin">
        <color indexed="64"/>
      </left>
      <right style="thin">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diagonal/>
    </border>
  </borders>
  <cellStyleXfs count="2">
    <xf numFmtId="0" fontId="0" fillId="0" borderId="0"/>
    <xf numFmtId="9" fontId="1" fillId="0" borderId="0" applyFont="0" applyFill="0" applyBorder="0" applyAlignment="0" applyProtection="0"/>
  </cellStyleXfs>
  <cellXfs count="214">
    <xf numFmtId="0" fontId="0" fillId="0" borderId="0" xfId="0"/>
    <xf numFmtId="0" fontId="0" fillId="2" borderId="1" xfId="0" applyFill="1" applyBorder="1" applyAlignment="1">
      <alignment horizontal="center"/>
    </xf>
    <xf numFmtId="0" fontId="0" fillId="3" borderId="1" xfId="0" applyFill="1" applyBorder="1"/>
    <xf numFmtId="164" fontId="0" fillId="0" borderId="1" xfId="0" applyNumberFormat="1" applyBorder="1"/>
    <xf numFmtId="0" fontId="0" fillId="0" borderId="1" xfId="0" applyBorder="1"/>
    <xf numFmtId="164" fontId="0" fillId="0" borderId="0" xfId="0" applyNumberFormat="1"/>
    <xf numFmtId="0" fontId="0" fillId="0" borderId="1" xfId="0" applyBorder="1" applyAlignment="1">
      <alignment horizontal="right"/>
    </xf>
    <xf numFmtId="10" fontId="0" fillId="0" borderId="0" xfId="0" applyNumberFormat="1"/>
    <xf numFmtId="9" fontId="0" fillId="0" borderId="0" xfId="1" applyFont="1"/>
    <xf numFmtId="0" fontId="0" fillId="3" borderId="5" xfId="0" applyFill="1" applyBorder="1"/>
    <xf numFmtId="0" fontId="0" fillId="3" borderId="1" xfId="0" applyFill="1" applyBorder="1" applyAlignment="1">
      <alignment vertical="center"/>
    </xf>
    <xf numFmtId="0" fontId="0" fillId="4" borderId="1" xfId="0" applyFill="1" applyBorder="1"/>
    <xf numFmtId="0" fontId="0" fillId="0" borderId="0" xfId="0" applyAlignment="1">
      <alignment vertical="center" wrapText="1"/>
    </xf>
    <xf numFmtId="164" fontId="0" fillId="4" borderId="1" xfId="0" applyNumberFormat="1" applyFill="1" applyBorder="1"/>
    <xf numFmtId="0" fontId="0" fillId="3" borderId="1" xfId="0" applyFill="1" applyBorder="1" applyAlignment="1">
      <alignment vertical="center" wrapText="1"/>
    </xf>
    <xf numFmtId="164" fontId="3" fillId="0" borderId="1" xfId="0" applyNumberFormat="1" applyFont="1" applyBorder="1"/>
    <xf numFmtId="10" fontId="0" fillId="0" borderId="1" xfId="0" applyNumberFormat="1" applyBorder="1"/>
    <xf numFmtId="0" fontId="0" fillId="3" borderId="1" xfId="0" applyFill="1" applyBorder="1" applyAlignment="1">
      <alignment wrapText="1"/>
    </xf>
    <xf numFmtId="0" fontId="0" fillId="3" borderId="5" xfId="0" applyFill="1" applyBorder="1" applyAlignment="1">
      <alignment wrapText="1"/>
    </xf>
    <xf numFmtId="49" fontId="0" fillId="0" borderId="1" xfId="1" applyNumberFormat="1" applyFont="1" applyFill="1" applyBorder="1" applyAlignment="1">
      <alignment vertical="top" wrapText="1"/>
    </xf>
    <xf numFmtId="49" fontId="0" fillId="4" borderId="1" xfId="1" applyNumberFormat="1" applyFont="1" applyFill="1" applyBorder="1" applyAlignment="1">
      <alignment vertical="top" wrapText="1"/>
    </xf>
    <xf numFmtId="49" fontId="3" fillId="0" borderId="1" xfId="1" applyNumberFormat="1" applyFont="1" applyFill="1" applyBorder="1" applyAlignment="1">
      <alignment vertical="top" wrapText="1"/>
    </xf>
    <xf numFmtId="0" fontId="0" fillId="3" borderId="1" xfId="0" applyFill="1" applyBorder="1" applyAlignment="1">
      <alignment horizontal="right"/>
    </xf>
    <xf numFmtId="49" fontId="0" fillId="3" borderId="1" xfId="1" applyNumberFormat="1" applyFont="1" applyFill="1" applyBorder="1" applyAlignment="1">
      <alignment vertical="top" wrapText="1"/>
    </xf>
    <xf numFmtId="0" fontId="0" fillId="0" borderId="1" xfId="0" applyBorder="1" applyAlignment="1">
      <alignment horizontal="left"/>
    </xf>
    <xf numFmtId="0" fontId="0" fillId="4" borderId="1" xfId="0" applyFill="1" applyBorder="1" applyAlignment="1">
      <alignment horizontal="left"/>
    </xf>
    <xf numFmtId="10" fontId="0" fillId="0" borderId="1" xfId="0" applyNumberFormat="1" applyBorder="1" applyAlignment="1">
      <alignment horizontal="left"/>
    </xf>
    <xf numFmtId="9" fontId="0" fillId="4" borderId="1" xfId="1" applyFont="1" applyFill="1" applyBorder="1" applyAlignment="1">
      <alignment horizontal="left"/>
    </xf>
    <xf numFmtId="9" fontId="0" fillId="5" borderId="1" xfId="1" applyFont="1" applyFill="1" applyBorder="1" applyAlignment="1">
      <alignment horizontal="left"/>
    </xf>
    <xf numFmtId="164" fontId="0" fillId="5" borderId="1" xfId="0" applyNumberFormat="1" applyFill="1" applyBorder="1" applyAlignment="1">
      <alignment horizontal="left"/>
    </xf>
    <xf numFmtId="164" fontId="0" fillId="4" borderId="1" xfId="0" applyNumberFormat="1" applyFill="1" applyBorder="1" applyAlignment="1">
      <alignment horizontal="left"/>
    </xf>
    <xf numFmtId="164" fontId="0" fillId="0" borderId="1" xfId="0" applyNumberFormat="1" applyBorder="1" applyAlignment="1">
      <alignment horizontal="left"/>
    </xf>
    <xf numFmtId="9" fontId="0" fillId="4" borderId="1" xfId="1" applyFont="1" applyFill="1" applyBorder="1" applyAlignment="1">
      <alignment horizontal="right"/>
    </xf>
    <xf numFmtId="9" fontId="0" fillId="5" borderId="1" xfId="1" applyFont="1" applyFill="1" applyBorder="1" applyAlignment="1">
      <alignment horizontal="right"/>
    </xf>
    <xf numFmtId="9" fontId="0" fillId="4" borderId="1" xfId="0" applyNumberFormat="1" applyFill="1" applyBorder="1" applyAlignment="1">
      <alignment horizontal="right"/>
    </xf>
    <xf numFmtId="9" fontId="0" fillId="0" borderId="1" xfId="0" applyNumberFormat="1" applyBorder="1" applyAlignment="1">
      <alignment horizontal="right"/>
    </xf>
    <xf numFmtId="9" fontId="0" fillId="6" borderId="1" xfId="0" applyNumberFormat="1" applyFill="1" applyBorder="1" applyAlignment="1">
      <alignment horizontal="right"/>
    </xf>
    <xf numFmtId="0" fontId="0" fillId="0" borderId="0" xfId="0" applyAlignment="1">
      <alignment horizontal="center"/>
    </xf>
    <xf numFmtId="0" fontId="0" fillId="3" borderId="1" xfId="0" applyFill="1" applyBorder="1" applyAlignment="1">
      <alignment horizontal="left"/>
    </xf>
    <xf numFmtId="0" fontId="0" fillId="3" borderId="1" xfId="0" applyFill="1" applyBorder="1" applyAlignment="1">
      <alignment horizontal="center" vertical="center"/>
    </xf>
    <xf numFmtId="0" fontId="0" fillId="5" borderId="1" xfId="0" applyFill="1" applyBorder="1" applyAlignment="1">
      <alignment horizontal="center" vertical="center"/>
    </xf>
    <xf numFmtId="0" fontId="0" fillId="5" borderId="1" xfId="0" applyFill="1" applyBorder="1" applyAlignment="1">
      <alignment vertical="center"/>
    </xf>
    <xf numFmtId="2" fontId="0" fillId="0" borderId="1" xfId="1" applyNumberFormat="1" applyFont="1" applyBorder="1"/>
    <xf numFmtId="9" fontId="0" fillId="0" borderId="1" xfId="1" applyFont="1" applyBorder="1"/>
    <xf numFmtId="9" fontId="0" fillId="0" borderId="0" xfId="1" applyFont="1" applyBorder="1"/>
    <xf numFmtId="0" fontId="0" fillId="3" borderId="2" xfId="0" applyFill="1" applyBorder="1"/>
    <xf numFmtId="0" fontId="0" fillId="0" borderId="8" xfId="0" applyBorder="1"/>
    <xf numFmtId="16" fontId="0" fillId="0" borderId="0" xfId="0" applyNumberFormat="1"/>
    <xf numFmtId="9" fontId="0" fillId="0" borderId="1" xfId="1" applyFont="1" applyBorder="1" applyAlignment="1">
      <alignment horizontal="right"/>
    </xf>
    <xf numFmtId="0" fontId="0" fillId="5" borderId="1" xfId="0" applyFill="1" applyBorder="1" applyAlignment="1">
      <alignment horizontal="left" vertical="center"/>
    </xf>
    <xf numFmtId="9" fontId="0" fillId="0" borderId="0" xfId="1" applyFont="1" applyBorder="1" applyAlignment="1">
      <alignment horizontal="right"/>
    </xf>
    <xf numFmtId="0" fontId="0" fillId="0" borderId="0" xfId="0" applyAlignment="1">
      <alignment horizontal="left"/>
    </xf>
    <xf numFmtId="0" fontId="0" fillId="0" borderId="0" xfId="0" applyAlignment="1">
      <alignment horizontal="right"/>
    </xf>
    <xf numFmtId="10" fontId="3" fillId="0" borderId="1" xfId="0" applyNumberFormat="1" applyFont="1" applyBorder="1"/>
    <xf numFmtId="9" fontId="0" fillId="8" borderId="1" xfId="0" applyNumberFormat="1" applyFill="1" applyBorder="1"/>
    <xf numFmtId="0" fontId="0" fillId="0" borderId="1" xfId="1" applyNumberFormat="1" applyFont="1" applyFill="1" applyBorder="1" applyAlignment="1">
      <alignment horizontal="right"/>
    </xf>
    <xf numFmtId="9" fontId="0" fillId="3" borderId="1" xfId="1" applyFont="1" applyFill="1" applyBorder="1"/>
    <xf numFmtId="0" fontId="6" fillId="0" borderId="1" xfId="0" applyFont="1" applyBorder="1"/>
    <xf numFmtId="9" fontId="0" fillId="0" borderId="1" xfId="1" applyFont="1" applyBorder="1" applyAlignment="1"/>
    <xf numFmtId="0" fontId="0" fillId="3" borderId="0" xfId="0" applyFill="1"/>
    <xf numFmtId="0" fontId="0" fillId="0" borderId="0" xfId="0" quotePrefix="1"/>
    <xf numFmtId="0" fontId="0" fillId="3" borderId="4" xfId="0" applyFill="1" applyBorder="1"/>
    <xf numFmtId="0" fontId="0" fillId="3" borderId="1" xfId="1" applyNumberFormat="1" applyFont="1" applyFill="1" applyBorder="1"/>
    <xf numFmtId="164" fontId="0" fillId="3" borderId="1" xfId="1" applyNumberFormat="1" applyFont="1" applyFill="1" applyBorder="1"/>
    <xf numFmtId="165" fontId="0" fillId="0" borderId="1" xfId="0" applyNumberFormat="1" applyBorder="1"/>
    <xf numFmtId="0" fontId="2" fillId="0" borderId="0" xfId="0" applyFont="1" applyAlignment="1">
      <alignment horizontal="center"/>
    </xf>
    <xf numFmtId="0" fontId="0" fillId="7" borderId="1" xfId="0" applyFill="1" applyBorder="1"/>
    <xf numFmtId="9" fontId="0" fillId="0" borderId="1" xfId="0" applyNumberFormat="1" applyBorder="1" applyAlignment="1">
      <alignment horizontal="left"/>
    </xf>
    <xf numFmtId="164" fontId="0" fillId="0" borderId="1" xfId="1" applyNumberFormat="1" applyFont="1" applyBorder="1"/>
    <xf numFmtId="0" fontId="0" fillId="3" borderId="1" xfId="0" applyFill="1" applyBorder="1" applyAlignment="1">
      <alignment horizontal="center"/>
    </xf>
    <xf numFmtId="0" fontId="0" fillId="3" borderId="1" xfId="0" quotePrefix="1" applyFill="1" applyBorder="1"/>
    <xf numFmtId="0" fontId="0" fillId="0" borderId="1" xfId="1" applyNumberFormat="1" applyFont="1" applyFill="1" applyBorder="1"/>
    <xf numFmtId="1" fontId="0" fillId="0" borderId="1" xfId="0" applyNumberFormat="1" applyBorder="1" applyAlignment="1">
      <alignment horizontal="right"/>
    </xf>
    <xf numFmtId="0" fontId="0" fillId="7" borderId="1" xfId="0" applyFill="1" applyBorder="1" applyAlignment="1">
      <alignment horizontal="center"/>
    </xf>
    <xf numFmtId="9" fontId="0" fillId="0" borderId="1" xfId="1" applyFont="1" applyFill="1" applyBorder="1"/>
    <xf numFmtId="0" fontId="0" fillId="2" borderId="1" xfId="0" applyFill="1" applyBorder="1"/>
    <xf numFmtId="9" fontId="0" fillId="0" borderId="1" xfId="0" applyNumberFormat="1" applyBorder="1"/>
    <xf numFmtId="0" fontId="0" fillId="3" borderId="6" xfId="0" applyFill="1" applyBorder="1"/>
    <xf numFmtId="166" fontId="0" fillId="0" borderId="0" xfId="0" applyNumberFormat="1"/>
    <xf numFmtId="0" fontId="0" fillId="2" borderId="1" xfId="0" applyFill="1" applyBorder="1" applyAlignment="1">
      <alignment horizontal="center"/>
    </xf>
    <xf numFmtId="0" fontId="0" fillId="3" borderId="1" xfId="0" applyFill="1" applyBorder="1"/>
    <xf numFmtId="0" fontId="0" fillId="3" borderId="1" xfId="0" applyFill="1" applyBorder="1"/>
    <xf numFmtId="1" fontId="0" fillId="0" borderId="1" xfId="0" applyNumberFormat="1" applyBorder="1"/>
    <xf numFmtId="9" fontId="0" fillId="4" borderId="1" xfId="0" applyNumberFormat="1" applyFill="1" applyBorder="1"/>
    <xf numFmtId="164" fontId="0" fillId="0" borderId="0" xfId="1" applyNumberFormat="1" applyFont="1"/>
    <xf numFmtId="10" fontId="0" fillId="0" borderId="6" xfId="0" applyNumberFormat="1" applyBorder="1"/>
    <xf numFmtId="0" fontId="0" fillId="3" borderId="10" xfId="0" applyFill="1" applyBorder="1"/>
    <xf numFmtId="10" fontId="0" fillId="0" borderId="10" xfId="0" applyNumberFormat="1" applyBorder="1"/>
    <xf numFmtId="10" fontId="0" fillId="0" borderId="1" xfId="1" applyNumberFormat="1" applyFont="1" applyBorder="1"/>
    <xf numFmtId="9" fontId="0" fillId="0" borderId="1" xfId="1" applyNumberFormat="1" applyFont="1" applyBorder="1"/>
    <xf numFmtId="9" fontId="0" fillId="4" borderId="1" xfId="1" applyNumberFormat="1" applyFont="1" applyFill="1" applyBorder="1"/>
    <xf numFmtId="0" fontId="0" fillId="3" borderId="2" xfId="0" applyFill="1" applyBorder="1"/>
    <xf numFmtId="0" fontId="0" fillId="3" borderId="1" xfId="0" applyFill="1" applyBorder="1"/>
    <xf numFmtId="9" fontId="0" fillId="0" borderId="12" xfId="1" applyFont="1" applyBorder="1"/>
    <xf numFmtId="9" fontId="0" fillId="0" borderId="13" xfId="1" applyFont="1" applyBorder="1"/>
    <xf numFmtId="9" fontId="0" fillId="0" borderId="11" xfId="1" applyFont="1" applyBorder="1"/>
    <xf numFmtId="9" fontId="0" fillId="0" borderId="2" xfId="0" applyNumberFormat="1" applyBorder="1"/>
    <xf numFmtId="9" fontId="0" fillId="0" borderId="5" xfId="0" applyNumberFormat="1" applyBorder="1"/>
    <xf numFmtId="9" fontId="0" fillId="0" borderId="12" xfId="0" applyNumberFormat="1" applyBorder="1"/>
    <xf numFmtId="9" fontId="0" fillId="0" borderId="13" xfId="0" applyNumberFormat="1" applyBorder="1"/>
    <xf numFmtId="9" fontId="0" fillId="0" borderId="11" xfId="0" applyNumberFormat="1" applyBorder="1"/>
    <xf numFmtId="0" fontId="0" fillId="3" borderId="1" xfId="0" applyFill="1" applyBorder="1"/>
    <xf numFmtId="0" fontId="0" fillId="3" borderId="1" xfId="0" applyFill="1" applyBorder="1" applyAlignment="1">
      <alignment horizontal="left"/>
    </xf>
    <xf numFmtId="0" fontId="0" fillId="0" borderId="1" xfId="0" applyBorder="1" applyAlignment="1"/>
    <xf numFmtId="0" fontId="2" fillId="0" borderId="0" xfId="0" applyFont="1" applyAlignment="1">
      <alignment horizontal="center"/>
    </xf>
    <xf numFmtId="0" fontId="0" fillId="3" borderId="4" xfId="0" applyFill="1" applyBorder="1"/>
    <xf numFmtId="0" fontId="0" fillId="3" borderId="1" xfId="0" applyFill="1" applyBorder="1"/>
    <xf numFmtId="0" fontId="0" fillId="3" borderId="1" xfId="0" applyFill="1" applyBorder="1"/>
    <xf numFmtId="9" fontId="0" fillId="4" borderId="1" xfId="1" applyFont="1" applyFill="1" applyBorder="1"/>
    <xf numFmtId="0" fontId="0" fillId="0" borderId="1" xfId="0" applyBorder="1"/>
    <xf numFmtId="0" fontId="0" fillId="9" borderId="1" xfId="0" applyFill="1" applyBorder="1"/>
    <xf numFmtId="0" fontId="0" fillId="9" borderId="1" xfId="0" applyFill="1" applyBorder="1" applyAlignment="1">
      <alignment horizontal="right"/>
    </xf>
    <xf numFmtId="0" fontId="2" fillId="0" borderId="0" xfId="0" applyFont="1" applyAlignment="1"/>
    <xf numFmtId="164" fontId="0" fillId="10" borderId="1" xfId="0" applyNumberFormat="1" applyFill="1" applyBorder="1"/>
    <xf numFmtId="10" fontId="0" fillId="10" borderId="1" xfId="0" applyNumberFormat="1" applyFill="1" applyBorder="1"/>
    <xf numFmtId="164" fontId="0" fillId="7" borderId="1" xfId="0" applyNumberFormat="1" applyFill="1" applyBorder="1"/>
    <xf numFmtId="10" fontId="0" fillId="7" borderId="1" xfId="0" applyNumberFormat="1" applyFill="1" applyBorder="1"/>
    <xf numFmtId="164" fontId="0" fillId="11" borderId="1" xfId="0" applyNumberFormat="1" applyFill="1" applyBorder="1"/>
    <xf numFmtId="10" fontId="0" fillId="11" borderId="1" xfId="0" applyNumberFormat="1" applyFill="1" applyBorder="1"/>
    <xf numFmtId="164" fontId="0" fillId="12" borderId="1" xfId="0" applyNumberFormat="1" applyFill="1" applyBorder="1"/>
    <xf numFmtId="10" fontId="0" fillId="12" borderId="1" xfId="0" applyNumberFormat="1" applyFill="1" applyBorder="1"/>
    <xf numFmtId="164" fontId="0" fillId="13" borderId="1" xfId="0" applyNumberFormat="1" applyFill="1" applyBorder="1"/>
    <xf numFmtId="10" fontId="0" fillId="13" borderId="1" xfId="0" applyNumberFormat="1" applyFill="1" applyBorder="1"/>
    <xf numFmtId="164" fontId="1" fillId="14" borderId="1" xfId="1" applyNumberFormat="1" applyFont="1" applyFill="1" applyBorder="1"/>
    <xf numFmtId="0" fontId="0" fillId="0" borderId="14" xfId="0" applyFill="1" applyBorder="1"/>
    <xf numFmtId="0" fontId="2" fillId="0" borderId="0" xfId="0" applyFont="1" applyAlignment="1">
      <alignment horizontal="center"/>
    </xf>
    <xf numFmtId="0" fontId="0" fillId="0" borderId="0" xfId="0" applyFont="1" applyAlignment="1">
      <alignment horizontal="left" vertical="top" wrapText="1"/>
    </xf>
    <xf numFmtId="0" fontId="0" fillId="0" borderId="0" xfId="0" applyFont="1" applyAlignment="1">
      <alignment horizontal="left" vertical="top"/>
    </xf>
    <xf numFmtId="0" fontId="0" fillId="3" borderId="1" xfId="0" applyFill="1" applyBorder="1" applyAlignment="1">
      <alignment horizontal="center" vertical="center"/>
    </xf>
    <xf numFmtId="0" fontId="0" fillId="2" borderId="1" xfId="0" applyFill="1" applyBorder="1" applyAlignment="1">
      <alignment horizontal="center"/>
    </xf>
    <xf numFmtId="0" fontId="0" fillId="3" borderId="6" xfId="0" applyFill="1" applyBorder="1" applyAlignment="1">
      <alignment horizontal="center" vertical="center" wrapText="1"/>
    </xf>
    <xf numFmtId="0" fontId="0" fillId="3" borderId="6" xfId="0" applyFill="1" applyBorder="1" applyAlignment="1">
      <alignment horizontal="center" vertical="center"/>
    </xf>
    <xf numFmtId="164" fontId="1" fillId="14" borderId="7" xfId="1" applyNumberFormat="1" applyFont="1" applyFill="1" applyBorder="1" applyAlignment="1">
      <alignment horizontal="center" vertical="center"/>
    </xf>
    <xf numFmtId="164" fontId="1" fillId="14" borderId="6" xfId="1" applyNumberFormat="1" applyFont="1" applyFill="1" applyBorder="1" applyAlignment="1">
      <alignment horizontal="center" vertical="center"/>
    </xf>
    <xf numFmtId="0" fontId="0" fillId="0" borderId="0" xfId="0" applyAlignment="1">
      <alignment horizontal="left" vertical="top" wrapText="1"/>
    </xf>
    <xf numFmtId="0" fontId="0" fillId="3" borderId="1" xfId="0" applyFill="1" applyBorder="1" applyAlignment="1">
      <alignment horizontal="center" wrapText="1"/>
    </xf>
    <xf numFmtId="0" fontId="2" fillId="0" borderId="0" xfId="0" applyFont="1" applyAlignment="1">
      <alignment horizontal="center" vertical="center"/>
    </xf>
    <xf numFmtId="0" fontId="0" fillId="2" borderId="2" xfId="0" applyFill="1" applyBorder="1" applyAlignment="1">
      <alignment horizontal="center"/>
    </xf>
    <xf numFmtId="0" fontId="0" fillId="2" borderId="3" xfId="0" applyFill="1" applyBorder="1" applyAlignment="1">
      <alignment horizontal="center"/>
    </xf>
    <xf numFmtId="0" fontId="0" fillId="2" borderId="4" xfId="0" applyFill="1" applyBorder="1" applyAlignment="1">
      <alignment horizontal="center"/>
    </xf>
    <xf numFmtId="0" fontId="0" fillId="3" borderId="5" xfId="0" applyFill="1" applyBorder="1" applyAlignment="1">
      <alignment horizontal="center" wrapText="1"/>
    </xf>
    <xf numFmtId="0" fontId="0" fillId="3" borderId="6" xfId="0" applyFill="1" applyBorder="1" applyAlignment="1">
      <alignment horizontal="center" wrapText="1"/>
    </xf>
    <xf numFmtId="0" fontId="0" fillId="3" borderId="5" xfId="0" applyFill="1" applyBorder="1" applyAlignment="1">
      <alignment horizontal="center" vertical="center"/>
    </xf>
    <xf numFmtId="0" fontId="0" fillId="0" borderId="1" xfId="0" applyBorder="1"/>
    <xf numFmtId="0" fontId="0" fillId="0" borderId="1" xfId="0" applyFill="1" applyBorder="1"/>
    <xf numFmtId="0" fontId="0" fillId="0" borderId="2" xfId="0" applyBorder="1" applyAlignment="1">
      <alignment horizontal="center" vertical="center"/>
    </xf>
    <xf numFmtId="0" fontId="0" fillId="0" borderId="4" xfId="0" applyBorder="1" applyAlignment="1">
      <alignment horizontal="center" vertical="center"/>
    </xf>
    <xf numFmtId="0" fontId="0" fillId="0" borderId="1" xfId="0" applyBorder="1" applyAlignment="1">
      <alignment horizontal="center" vertical="center"/>
    </xf>
    <xf numFmtId="0" fontId="2" fillId="0" borderId="1" xfId="0" applyFont="1" applyBorder="1" applyAlignment="1">
      <alignment horizontal="center" vertical="center"/>
    </xf>
    <xf numFmtId="0" fontId="0" fillId="0" borderId="5" xfId="0" applyBorder="1" applyAlignment="1">
      <alignment horizontal="center" vertical="center" wrapText="1"/>
    </xf>
    <xf numFmtId="0" fontId="0" fillId="0" borderId="7" xfId="0" applyBorder="1" applyAlignment="1">
      <alignment horizontal="center" vertical="center" wrapText="1"/>
    </xf>
    <xf numFmtId="0" fontId="0" fillId="0" borderId="6" xfId="0" applyBorder="1" applyAlignment="1">
      <alignment horizontal="center" vertical="center" wrapText="1"/>
    </xf>
    <xf numFmtId="0" fontId="0" fillId="0" borderId="1" xfId="0" applyBorder="1" applyAlignment="1">
      <alignment horizontal="center"/>
    </xf>
    <xf numFmtId="0" fontId="0" fillId="0" borderId="1" xfId="0" applyBorder="1" applyAlignment="1">
      <alignment horizontal="center" vertical="center" wrapText="1"/>
    </xf>
    <xf numFmtId="0" fontId="0" fillId="2" borderId="1" xfId="0" applyFill="1" applyBorder="1" applyAlignment="1">
      <alignment horizontal="center" wrapText="1"/>
    </xf>
    <xf numFmtId="49" fontId="0" fillId="4" borderId="2" xfId="0" applyNumberFormat="1" applyFill="1" applyBorder="1" applyAlignment="1">
      <alignment horizontal="center" wrapText="1"/>
    </xf>
    <xf numFmtId="49" fontId="0" fillId="4" borderId="3" xfId="0" applyNumberFormat="1" applyFill="1" applyBorder="1" applyAlignment="1">
      <alignment horizontal="center" wrapText="1"/>
    </xf>
    <xf numFmtId="49" fontId="0" fillId="4" borderId="4" xfId="0" applyNumberFormat="1" applyFill="1" applyBorder="1" applyAlignment="1">
      <alignment horizontal="center" wrapText="1"/>
    </xf>
    <xf numFmtId="49" fontId="0" fillId="4" borderId="2" xfId="1" applyNumberFormat="1" applyFont="1" applyFill="1" applyBorder="1" applyAlignment="1">
      <alignment horizontal="center" vertical="top" wrapText="1"/>
    </xf>
    <xf numFmtId="49" fontId="0" fillId="4" borderId="3" xfId="1" applyNumberFormat="1" applyFont="1" applyFill="1" applyBorder="1" applyAlignment="1">
      <alignment horizontal="center" vertical="top" wrapText="1"/>
    </xf>
    <xf numFmtId="49" fontId="0" fillId="4" borderId="4" xfId="1" applyNumberFormat="1" applyFont="1" applyFill="1" applyBorder="1" applyAlignment="1">
      <alignment horizontal="center" vertical="top" wrapText="1"/>
    </xf>
    <xf numFmtId="49" fontId="0" fillId="0" borderId="2" xfId="1" applyNumberFormat="1" applyFont="1" applyBorder="1" applyAlignment="1">
      <alignment horizontal="center" vertical="top" wrapText="1"/>
    </xf>
    <xf numFmtId="49" fontId="0" fillId="0" borderId="3" xfId="1" applyNumberFormat="1" applyFont="1" applyBorder="1" applyAlignment="1">
      <alignment horizontal="center" vertical="top" wrapText="1"/>
    </xf>
    <xf numFmtId="49" fontId="0" fillId="0" borderId="4" xfId="1" applyNumberFormat="1" applyFont="1" applyBorder="1" applyAlignment="1">
      <alignment horizontal="center" vertical="top" wrapText="1"/>
    </xf>
    <xf numFmtId="0" fontId="0" fillId="0" borderId="2" xfId="0" applyBorder="1" applyAlignment="1">
      <alignment horizontal="center"/>
    </xf>
    <xf numFmtId="0" fontId="0" fillId="0" borderId="4" xfId="0" applyBorder="1" applyAlignment="1">
      <alignment horizontal="center"/>
    </xf>
    <xf numFmtId="0" fontId="0" fillId="0" borderId="0" xfId="0" applyAlignment="1">
      <alignment horizontal="left"/>
    </xf>
    <xf numFmtId="0" fontId="0" fillId="0" borderId="5" xfId="0" applyBorder="1" applyAlignment="1">
      <alignment horizontal="center"/>
    </xf>
    <xf numFmtId="0" fontId="0" fillId="0" borderId="6" xfId="0" applyBorder="1" applyAlignment="1">
      <alignment horizontal="center"/>
    </xf>
    <xf numFmtId="164" fontId="0" fillId="0" borderId="5" xfId="0" applyNumberFormat="1" applyBorder="1" applyAlignment="1">
      <alignment horizontal="center" vertical="center"/>
    </xf>
    <xf numFmtId="164" fontId="0" fillId="0" borderId="6" xfId="0" applyNumberFormat="1" applyBorder="1" applyAlignment="1">
      <alignment horizontal="center" vertical="center"/>
    </xf>
    <xf numFmtId="0" fontId="0" fillId="7" borderId="3" xfId="0" applyFill="1" applyBorder="1"/>
    <xf numFmtId="0" fontId="0" fillId="7" borderId="4" xfId="0" applyFill="1" applyBorder="1"/>
    <xf numFmtId="0" fontId="0" fillId="3" borderId="2" xfId="0" applyFill="1" applyBorder="1"/>
    <xf numFmtId="0" fontId="0" fillId="3" borderId="4" xfId="0" applyFill="1" applyBorder="1"/>
    <xf numFmtId="0" fontId="0" fillId="3" borderId="1" xfId="0" applyFill="1" applyBorder="1" applyAlignment="1">
      <alignment horizontal="center"/>
    </xf>
    <xf numFmtId="0" fontId="0" fillId="7" borderId="1" xfId="0" applyFill="1" applyBorder="1" applyAlignment="1">
      <alignment horizontal="center"/>
    </xf>
    <xf numFmtId="0" fontId="0" fillId="7" borderId="3" xfId="0" applyFill="1" applyBorder="1" applyAlignment="1">
      <alignment horizontal="left"/>
    </xf>
    <xf numFmtId="0" fontId="0" fillId="7" borderId="4" xfId="0" applyFill="1" applyBorder="1" applyAlignment="1">
      <alignment horizontal="left"/>
    </xf>
    <xf numFmtId="0" fontId="0" fillId="0" borderId="3" xfId="0" applyBorder="1"/>
    <xf numFmtId="0" fontId="0" fillId="0" borderId="4" xfId="0" applyBorder="1"/>
    <xf numFmtId="0" fontId="0" fillId="3" borderId="2" xfId="0" applyFill="1" applyBorder="1" applyAlignment="1">
      <alignment horizontal="left"/>
    </xf>
    <xf numFmtId="0" fontId="0" fillId="3" borderId="4" xfId="0" applyFill="1" applyBorder="1" applyAlignment="1">
      <alignment horizontal="left"/>
    </xf>
    <xf numFmtId="0" fontId="0" fillId="3" borderId="1" xfId="0" applyFill="1" applyBorder="1"/>
    <xf numFmtId="0" fontId="0" fillId="3" borderId="1" xfId="0" applyFill="1" applyBorder="1" applyAlignment="1">
      <alignment horizontal="left"/>
    </xf>
    <xf numFmtId="9" fontId="0" fillId="0" borderId="2" xfId="0" applyNumberFormat="1" applyBorder="1" applyAlignment="1">
      <alignment horizontal="center"/>
    </xf>
    <xf numFmtId="0" fontId="0" fillId="0" borderId="3" xfId="0" applyBorder="1" applyAlignment="1">
      <alignment horizontal="center"/>
    </xf>
    <xf numFmtId="0" fontId="0" fillId="3" borderId="2" xfId="0" applyFill="1" applyBorder="1" applyAlignment="1">
      <alignment horizontal="center"/>
    </xf>
    <xf numFmtId="0" fontId="0" fillId="3" borderId="3" xfId="0" applyFill="1" applyBorder="1" applyAlignment="1">
      <alignment horizontal="center"/>
    </xf>
    <xf numFmtId="0" fontId="0" fillId="3" borderId="4" xfId="0" applyFill="1" applyBorder="1" applyAlignment="1">
      <alignment horizontal="center"/>
    </xf>
    <xf numFmtId="0" fontId="0" fillId="7" borderId="2" xfId="0" applyFill="1" applyBorder="1" applyAlignment="1">
      <alignment horizontal="center"/>
    </xf>
    <xf numFmtId="0" fontId="0" fillId="7" borderId="3" xfId="0" applyFill="1" applyBorder="1" applyAlignment="1">
      <alignment horizontal="center"/>
    </xf>
    <xf numFmtId="0" fontId="0" fillId="7" borderId="4" xfId="0" applyFill="1" applyBorder="1" applyAlignment="1">
      <alignment horizontal="center"/>
    </xf>
    <xf numFmtId="0" fontId="0" fillId="5" borderId="5" xfId="0" applyFill="1" applyBorder="1" applyAlignment="1">
      <alignment horizontal="center" vertical="center"/>
    </xf>
    <xf numFmtId="0" fontId="0" fillId="5" borderId="7" xfId="0" applyFill="1" applyBorder="1" applyAlignment="1">
      <alignment horizontal="center" vertical="center"/>
    </xf>
    <xf numFmtId="0" fontId="0" fillId="5" borderId="6" xfId="0" applyFill="1" applyBorder="1" applyAlignment="1">
      <alignment horizontal="center" vertical="center"/>
    </xf>
    <xf numFmtId="0" fontId="0" fillId="0" borderId="9" xfId="0" applyBorder="1" applyAlignment="1">
      <alignment horizontal="left"/>
    </xf>
    <xf numFmtId="0" fontId="0" fillId="3" borderId="1" xfId="0" applyFill="1" applyBorder="1" applyAlignment="1">
      <alignment horizontal="center" vertical="center" wrapText="1"/>
    </xf>
    <xf numFmtId="0" fontId="0" fillId="7" borderId="1" xfId="0" applyFill="1" applyBorder="1" applyAlignment="1">
      <alignment horizontal="center" wrapText="1"/>
    </xf>
    <xf numFmtId="9" fontId="0" fillId="0" borderId="0" xfId="1" applyFont="1" applyAlignment="1">
      <alignment horizontal="left" vertical="top" wrapText="1"/>
    </xf>
    <xf numFmtId="0" fontId="0" fillId="3" borderId="7" xfId="0" applyFill="1" applyBorder="1" applyAlignment="1">
      <alignment horizontal="center" vertical="center"/>
    </xf>
    <xf numFmtId="0" fontId="0" fillId="9" borderId="1" xfId="0" applyFill="1" applyBorder="1"/>
    <xf numFmtId="0" fontId="0" fillId="0" borderId="0" xfId="0" applyAlignment="1">
      <alignment horizontal="left" vertical="top"/>
    </xf>
    <xf numFmtId="1" fontId="0" fillId="0" borderId="1" xfId="0" applyNumberFormat="1" applyBorder="1" applyAlignment="1">
      <alignment horizontal="center" vertical="center"/>
    </xf>
    <xf numFmtId="0" fontId="0" fillId="4" borderId="1" xfId="0" applyFill="1" applyBorder="1" applyAlignment="1">
      <alignment horizontal="center"/>
    </xf>
    <xf numFmtId="0" fontId="0" fillId="2" borderId="5" xfId="0" applyFill="1" applyBorder="1" applyAlignment="1">
      <alignment horizontal="center"/>
    </xf>
    <xf numFmtId="9" fontId="0" fillId="0" borderId="0" xfId="0" applyNumberFormat="1"/>
    <xf numFmtId="0" fontId="0" fillId="0" borderId="0" xfId="1" applyNumberFormat="1" applyFont="1"/>
    <xf numFmtId="0" fontId="0" fillId="0" borderId="0" xfId="0" applyNumberFormat="1"/>
    <xf numFmtId="9" fontId="0" fillId="3" borderId="1" xfId="0" applyNumberFormat="1" applyFill="1" applyBorder="1" applyAlignment="1">
      <alignment horizontal="right"/>
    </xf>
    <xf numFmtId="0" fontId="0" fillId="0" borderId="0" xfId="0" applyBorder="1"/>
    <xf numFmtId="165" fontId="0" fillId="0" borderId="0" xfId="0" applyNumberFormat="1"/>
    <xf numFmtId="1" fontId="0" fillId="0" borderId="0" xfId="0" applyNumberFormat="1"/>
    <xf numFmtId="1" fontId="0" fillId="0" borderId="0" xfId="0" applyNumberFormat="1" applyFill="1"/>
  </cellXfs>
  <cellStyles count="2">
    <cellStyle name="Normal" xfId="0" builtinId="0"/>
    <cellStyle name="Percent" xfId="1" builtinId="5"/>
  </cellStyles>
  <dxfs count="45">
    <dxf>
      <font>
        <b/>
        <i val="0"/>
      </font>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s>
  <tableStyles count="0" defaultTableStyle="TableStyleMedium2" defaultPivotStyle="PivotStyleLight16"/>
  <colors>
    <mruColors>
      <color rgb="FFE1E1FF"/>
      <color rgb="FFFFCCCC"/>
      <color rgb="FFFF5050"/>
      <color rgb="FFFF7C80"/>
      <color rgb="FFFF66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AH56"/>
  <sheetViews>
    <sheetView zoomScale="85" zoomScaleNormal="85" workbookViewId="0">
      <selection activeCell="L31" sqref="L31"/>
    </sheetView>
  </sheetViews>
  <sheetFormatPr defaultRowHeight="15" x14ac:dyDescent="0.25"/>
  <sheetData>
    <row r="2" spans="2:34" ht="18.75" x14ac:dyDescent="0.3">
      <c r="B2" s="125" t="s">
        <v>558</v>
      </c>
      <c r="C2" s="125"/>
      <c r="D2" s="125"/>
      <c r="E2" s="125"/>
      <c r="F2" s="125"/>
      <c r="G2" s="125"/>
      <c r="H2" s="125"/>
      <c r="I2" s="125"/>
      <c r="J2" s="125"/>
      <c r="K2" s="125"/>
      <c r="L2" s="125"/>
      <c r="M2" s="125"/>
      <c r="N2" s="125"/>
      <c r="O2" s="125"/>
      <c r="P2" s="125"/>
      <c r="Q2" s="125"/>
      <c r="R2" s="125"/>
      <c r="S2" s="125"/>
      <c r="T2" s="125"/>
      <c r="U2" s="125"/>
      <c r="V2" s="125"/>
      <c r="W2" s="125"/>
      <c r="X2" s="125"/>
      <c r="Y2" s="125"/>
      <c r="Z2" s="125"/>
      <c r="AA2" s="125"/>
      <c r="AB2" s="125"/>
      <c r="AC2" s="125"/>
      <c r="AD2" s="112"/>
      <c r="AE2" s="112"/>
      <c r="AF2" s="112"/>
      <c r="AG2" s="112"/>
      <c r="AH2" s="112"/>
    </row>
    <row r="3" spans="2:34" ht="59.25" customHeight="1" x14ac:dyDescent="0.3">
      <c r="B3" s="126" t="s">
        <v>560</v>
      </c>
      <c r="C3" s="127"/>
      <c r="D3" s="127"/>
      <c r="E3" s="127"/>
      <c r="F3" s="127"/>
      <c r="G3" s="127"/>
      <c r="H3" s="127"/>
      <c r="I3" s="127"/>
      <c r="J3" s="127"/>
      <c r="K3" s="127"/>
      <c r="L3" s="127"/>
      <c r="M3" s="127"/>
      <c r="N3" s="127"/>
      <c r="O3" s="127"/>
      <c r="P3" s="127"/>
      <c r="Q3" s="127"/>
      <c r="R3" s="127"/>
      <c r="S3" s="127"/>
      <c r="T3" s="127"/>
      <c r="U3" s="127"/>
      <c r="V3" s="127"/>
      <c r="W3" s="127"/>
      <c r="X3" s="127"/>
      <c r="Y3" s="127"/>
      <c r="Z3" s="127"/>
      <c r="AA3" s="127"/>
      <c r="AB3" s="127"/>
      <c r="AC3" s="127"/>
      <c r="AD3" s="112"/>
      <c r="AE3" s="112"/>
      <c r="AF3" s="112"/>
      <c r="AG3" s="112"/>
      <c r="AH3" s="112"/>
    </row>
    <row r="4" spans="2:34" ht="40.5" customHeight="1" x14ac:dyDescent="0.3">
      <c r="B4" s="127"/>
      <c r="C4" s="127"/>
      <c r="D4" s="127"/>
      <c r="E4" s="127"/>
      <c r="F4" s="127"/>
      <c r="G4" s="127"/>
      <c r="H4" s="127"/>
      <c r="I4" s="127"/>
      <c r="J4" s="127"/>
      <c r="K4" s="127"/>
      <c r="L4" s="127"/>
      <c r="M4" s="127"/>
      <c r="N4" s="127"/>
      <c r="O4" s="127"/>
      <c r="P4" s="127"/>
      <c r="Q4" s="127"/>
      <c r="R4" s="127"/>
      <c r="S4" s="127"/>
      <c r="T4" s="127"/>
      <c r="U4" s="127"/>
      <c r="V4" s="127"/>
      <c r="W4" s="127"/>
      <c r="X4" s="127"/>
      <c r="Y4" s="127"/>
      <c r="Z4" s="127"/>
      <c r="AA4" s="127"/>
      <c r="AB4" s="127"/>
      <c r="AC4" s="127"/>
      <c r="AD4" s="112"/>
      <c r="AE4" s="112"/>
      <c r="AF4" s="112"/>
      <c r="AG4" s="112"/>
      <c r="AH4" s="112"/>
    </row>
    <row r="5" spans="2:34" ht="18.75" x14ac:dyDescent="0.3">
      <c r="B5" s="104"/>
      <c r="C5" s="104"/>
      <c r="D5" s="104"/>
      <c r="E5" s="104"/>
      <c r="F5" s="104"/>
      <c r="G5" s="104"/>
      <c r="H5" s="104"/>
      <c r="I5" s="104"/>
      <c r="J5" s="104"/>
      <c r="K5" s="104"/>
      <c r="L5" s="104"/>
      <c r="M5" s="104"/>
      <c r="N5" s="104"/>
      <c r="O5" s="104"/>
      <c r="P5" s="104"/>
      <c r="Q5" s="104"/>
      <c r="R5" s="104"/>
      <c r="S5" s="104"/>
      <c r="T5" s="104"/>
      <c r="U5" s="104"/>
      <c r="V5" s="104"/>
      <c r="W5" s="104"/>
      <c r="X5" s="104"/>
      <c r="Y5" s="104"/>
      <c r="Z5" s="104"/>
      <c r="AA5" s="104"/>
      <c r="AB5" s="104"/>
      <c r="AC5" s="104"/>
      <c r="AD5" s="112"/>
      <c r="AE5" s="112"/>
      <c r="AF5" s="112"/>
      <c r="AG5" s="112"/>
      <c r="AH5" s="112"/>
    </row>
    <row r="6" spans="2:34" ht="18.75" x14ac:dyDescent="0.3">
      <c r="B6" s="104"/>
      <c r="C6" s="104"/>
      <c r="D6" s="104"/>
      <c r="E6" s="104"/>
      <c r="F6" s="104"/>
      <c r="G6" s="104"/>
      <c r="H6" s="104"/>
      <c r="I6" s="104"/>
      <c r="J6" s="104"/>
      <c r="K6" s="104"/>
      <c r="L6" s="104"/>
      <c r="M6" s="104"/>
      <c r="N6" s="104"/>
      <c r="O6" s="104"/>
      <c r="P6" s="104"/>
      <c r="Q6" s="104"/>
      <c r="R6" s="104"/>
      <c r="S6" s="104"/>
      <c r="T6" s="104"/>
      <c r="U6" s="104"/>
      <c r="V6" s="104"/>
      <c r="W6" s="104"/>
      <c r="X6" s="104"/>
      <c r="Y6" s="104"/>
      <c r="Z6" s="104"/>
      <c r="AA6" s="104"/>
      <c r="AB6" s="104"/>
      <c r="AC6" s="104"/>
      <c r="AD6" s="112"/>
      <c r="AE6" s="112"/>
      <c r="AF6" s="112"/>
      <c r="AG6" s="112"/>
      <c r="AH6" s="112"/>
    </row>
    <row r="7" spans="2:34" x14ac:dyDescent="0.25">
      <c r="B7" s="129" t="s">
        <v>118</v>
      </c>
      <c r="C7" s="129"/>
      <c r="D7" s="129"/>
      <c r="E7" s="129"/>
      <c r="F7" s="129"/>
      <c r="G7" s="129"/>
      <c r="H7" s="129"/>
      <c r="I7" s="129"/>
      <c r="K7" s="129" t="s">
        <v>119</v>
      </c>
      <c r="L7" s="129"/>
      <c r="M7" s="129"/>
      <c r="N7" s="129"/>
      <c r="O7" s="129"/>
      <c r="P7" s="129"/>
      <c r="Q7" s="129"/>
      <c r="S7" s="75" t="s">
        <v>556</v>
      </c>
      <c r="T7" s="75">
        <v>1</v>
      </c>
      <c r="U7" s="75">
        <v>2</v>
      </c>
      <c r="V7" s="75">
        <v>3</v>
      </c>
      <c r="W7" s="75">
        <v>4</v>
      </c>
      <c r="X7" s="75">
        <v>5</v>
      </c>
      <c r="Y7" s="75">
        <v>6</v>
      </c>
      <c r="Z7" s="75">
        <v>7</v>
      </c>
      <c r="AA7" s="75">
        <v>8</v>
      </c>
      <c r="AB7" s="75">
        <v>9</v>
      </c>
      <c r="AC7" s="75" t="s">
        <v>4</v>
      </c>
    </row>
    <row r="8" spans="2:34" x14ac:dyDescent="0.25">
      <c r="B8" s="80" t="s">
        <v>559</v>
      </c>
      <c r="C8" s="80" t="s">
        <v>1</v>
      </c>
      <c r="D8" s="80" t="s">
        <v>116</v>
      </c>
      <c r="E8" s="80" t="s">
        <v>117</v>
      </c>
      <c r="F8" s="80" t="s">
        <v>5</v>
      </c>
      <c r="G8" s="80" t="s">
        <v>6</v>
      </c>
      <c r="H8" s="80" t="s">
        <v>389</v>
      </c>
      <c r="I8" s="80" t="s">
        <v>7</v>
      </c>
      <c r="K8" s="2" t="s">
        <v>559</v>
      </c>
      <c r="L8" s="2" t="s">
        <v>1</v>
      </c>
      <c r="M8" s="2" t="s">
        <v>116</v>
      </c>
      <c r="N8" s="2" t="s">
        <v>117</v>
      </c>
      <c r="O8" s="2" t="s">
        <v>5</v>
      </c>
      <c r="P8" s="2" t="s">
        <v>6</v>
      </c>
      <c r="Q8" s="2" t="s">
        <v>7</v>
      </c>
      <c r="S8" s="80" t="s">
        <v>62</v>
      </c>
      <c r="T8" s="15">
        <v>0.12946084488432694</v>
      </c>
      <c r="U8" s="15">
        <v>0.1666095743769804</v>
      </c>
      <c r="V8" s="15">
        <v>0.19934792449136887</v>
      </c>
      <c r="W8" s="15">
        <v>0.25176170493889088</v>
      </c>
      <c r="X8" s="15">
        <v>0.2547835182715717</v>
      </c>
      <c r="Y8" s="15">
        <v>0.25273125435838462</v>
      </c>
      <c r="Z8" s="15">
        <v>0.20107598575955174</v>
      </c>
      <c r="AA8" s="15">
        <v>0.16810212995020737</v>
      </c>
      <c r="AB8" s="15">
        <v>0.1310665655317535</v>
      </c>
      <c r="AC8" s="15">
        <v>7.559426956532378E-2</v>
      </c>
      <c r="AD8" s="5"/>
    </row>
    <row r="9" spans="2:34" x14ac:dyDescent="0.25">
      <c r="B9" s="113">
        <v>5.7503226563416637E-2</v>
      </c>
      <c r="C9" s="115">
        <v>0.5345183620790801</v>
      </c>
      <c r="D9" s="117">
        <f>SUM(C15:K15)</f>
        <v>0.20931596855567292</v>
      </c>
      <c r="E9" s="119">
        <f>SUM(C17:N17)</f>
        <v>5.8852516719464981E-2</v>
      </c>
      <c r="F9" s="121">
        <v>0.112</v>
      </c>
      <c r="G9" s="123">
        <v>2.8000000000000001E-2</v>
      </c>
      <c r="H9" s="4">
        <v>6.42</v>
      </c>
      <c r="I9" s="4">
        <v>85230</v>
      </c>
      <c r="K9" s="113">
        <v>2.1349824634244945E-2</v>
      </c>
      <c r="L9" s="115">
        <v>0.42726964806660628</v>
      </c>
      <c r="M9" s="117">
        <v>0.26719583935699154</v>
      </c>
      <c r="N9" s="119">
        <v>6.6883063746215318E-2</v>
      </c>
      <c r="O9" s="121">
        <v>0.19878526681396216</v>
      </c>
      <c r="P9" s="123">
        <v>1.9E-2</v>
      </c>
      <c r="Q9" s="4">
        <v>109983</v>
      </c>
      <c r="S9" s="80" t="s">
        <v>60</v>
      </c>
      <c r="T9" s="15">
        <v>4.3153614961442315E-2</v>
      </c>
      <c r="U9" s="15">
        <v>5.5536524792326798E-2</v>
      </c>
      <c r="V9" s="15">
        <v>6.6449308163789619E-2</v>
      </c>
      <c r="W9" s="15">
        <v>8.3920568312963628E-2</v>
      </c>
      <c r="X9" s="15">
        <v>8.4927839423857232E-2</v>
      </c>
      <c r="Y9" s="15">
        <v>8.4243751452794877E-2</v>
      </c>
      <c r="Z9" s="15">
        <v>6.7025328586517247E-2</v>
      </c>
      <c r="AA9" s="15">
        <v>5.6034043316735789E-2</v>
      </c>
      <c r="AB9" s="15">
        <v>4.3688855177251164E-2</v>
      </c>
      <c r="AC9" s="15">
        <v>1.0799181366474826E-2</v>
      </c>
    </row>
    <row r="11" spans="2:34" x14ac:dyDescent="0.25">
      <c r="B11" s="129" t="s">
        <v>554</v>
      </c>
      <c r="C11" s="129"/>
      <c r="D11" s="129"/>
      <c r="E11" s="129"/>
      <c r="F11" s="129"/>
      <c r="G11" s="129"/>
      <c r="H11" s="129"/>
      <c r="I11" s="129"/>
      <c r="J11" s="129"/>
      <c r="K11" s="129"/>
      <c r="L11" s="129"/>
      <c r="M11" s="129"/>
      <c r="N11" s="129"/>
      <c r="P11" s="129" t="s">
        <v>557</v>
      </c>
      <c r="Q11" s="129"/>
      <c r="R11" s="129"/>
      <c r="S11" s="129"/>
      <c r="T11" s="129"/>
      <c r="U11" s="129"/>
      <c r="V11" s="129"/>
      <c r="W11" s="129"/>
      <c r="X11" s="129"/>
      <c r="Y11" s="129"/>
      <c r="Z11" s="129"/>
      <c r="AA11" s="129"/>
      <c r="AB11" s="129"/>
    </row>
    <row r="12" spans="2:34" ht="15" customHeight="1" x14ac:dyDescent="0.25">
      <c r="B12" s="130" t="s">
        <v>555</v>
      </c>
      <c r="C12" s="77">
        <v>147</v>
      </c>
      <c r="D12" s="77">
        <v>258</v>
      </c>
      <c r="E12" s="77">
        <v>369</v>
      </c>
      <c r="F12" s="77">
        <v>14</v>
      </c>
      <c r="G12" s="77">
        <v>25</v>
      </c>
      <c r="H12" s="77">
        <v>36</v>
      </c>
      <c r="I12" s="77">
        <v>47</v>
      </c>
      <c r="J12" s="77">
        <v>58</v>
      </c>
      <c r="K12" s="77">
        <v>69</v>
      </c>
      <c r="M12" s="131" t="s">
        <v>6</v>
      </c>
      <c r="N12" s="132">
        <v>2.8000000000000001E-2</v>
      </c>
      <c r="P12" s="130" t="s">
        <v>555</v>
      </c>
      <c r="Q12" s="77">
        <v>147</v>
      </c>
      <c r="R12" s="77">
        <v>258</v>
      </c>
      <c r="S12" s="77">
        <v>369</v>
      </c>
      <c r="T12" s="77">
        <v>14</v>
      </c>
      <c r="U12" s="77">
        <v>25</v>
      </c>
      <c r="V12" s="77">
        <v>36</v>
      </c>
      <c r="W12" s="77">
        <v>47</v>
      </c>
      <c r="X12" s="77">
        <v>58</v>
      </c>
      <c r="Y12" s="77">
        <v>69</v>
      </c>
      <c r="AA12" s="131" t="s">
        <v>6</v>
      </c>
      <c r="AB12" s="132">
        <v>1.9E-2</v>
      </c>
    </row>
    <row r="13" spans="2:34" x14ac:dyDescent="0.25">
      <c r="B13" s="128"/>
      <c r="C13" s="113">
        <v>1.9464977120732137E-2</v>
      </c>
      <c r="D13" s="113">
        <v>1.9019124721342252E-2</v>
      </c>
      <c r="E13" s="113">
        <v>1.9019124721342252E-2</v>
      </c>
      <c r="F13" s="115">
        <v>7.837615862959052E-2</v>
      </c>
      <c r="G13" s="115">
        <v>8.8795025225859442E-2</v>
      </c>
      <c r="H13" s="115">
        <v>0.10011732957878682</v>
      </c>
      <c r="I13" s="115">
        <v>9.7993664202745509E-2</v>
      </c>
      <c r="J13" s="115">
        <v>8.9405139035550862E-2</v>
      </c>
      <c r="K13" s="115">
        <v>7.9831045406546994E-2</v>
      </c>
      <c r="M13" s="128"/>
      <c r="N13" s="133"/>
      <c r="P13" s="128"/>
      <c r="Q13" s="113">
        <v>6.5557291609759294E-3</v>
      </c>
      <c r="R13" s="113">
        <v>7.7576128404881831E-3</v>
      </c>
      <c r="S13" s="113">
        <v>7.0364826327808314E-3</v>
      </c>
      <c r="T13" s="115">
        <v>4.9780420610457982E-2</v>
      </c>
      <c r="U13" s="115">
        <v>7.4993408072156612E-2</v>
      </c>
      <c r="V13" s="115">
        <v>8.9195602956820594E-2</v>
      </c>
      <c r="W13" s="115">
        <v>8.8550048643881329E-2</v>
      </c>
      <c r="X13" s="115">
        <v>7.4447869216151583E-2</v>
      </c>
      <c r="Y13" s="115">
        <v>5.0098651609794244E-2</v>
      </c>
      <c r="AA13" s="128"/>
      <c r="AB13" s="133"/>
    </row>
    <row r="14" spans="2:34" x14ac:dyDescent="0.25">
      <c r="B14" s="128" t="s">
        <v>116</v>
      </c>
      <c r="C14" s="22">
        <v>2</v>
      </c>
      <c r="D14" s="22" t="s">
        <v>120</v>
      </c>
      <c r="E14" s="22" t="s">
        <v>121</v>
      </c>
      <c r="F14" s="22">
        <v>4</v>
      </c>
      <c r="G14" s="22">
        <v>5</v>
      </c>
      <c r="H14" s="22">
        <v>6</v>
      </c>
      <c r="I14" s="22" t="s">
        <v>123</v>
      </c>
      <c r="J14" s="22" t="s">
        <v>122</v>
      </c>
      <c r="K14" s="22">
        <v>8</v>
      </c>
      <c r="P14" s="128" t="s">
        <v>116</v>
      </c>
      <c r="Q14" s="22">
        <v>2</v>
      </c>
      <c r="R14" s="22" t="s">
        <v>120</v>
      </c>
      <c r="S14" s="22" t="s">
        <v>121</v>
      </c>
      <c r="T14" s="22">
        <v>4</v>
      </c>
      <c r="U14" s="22">
        <v>5</v>
      </c>
      <c r="V14" s="22">
        <v>6</v>
      </c>
      <c r="W14" s="22" t="s">
        <v>123</v>
      </c>
      <c r="X14" s="22" t="s">
        <v>122</v>
      </c>
      <c r="Y14" s="22">
        <v>8</v>
      </c>
    </row>
    <row r="15" spans="2:34" x14ac:dyDescent="0.25">
      <c r="B15" s="128"/>
      <c r="C15" s="117">
        <v>2.5272791270679339E-2</v>
      </c>
      <c r="D15" s="117">
        <v>2.2527279127067933E-2</v>
      </c>
      <c r="E15" s="117">
        <v>2.5425319723102194E-2</v>
      </c>
      <c r="F15" s="117">
        <v>2.1975830106769918E-2</v>
      </c>
      <c r="G15" s="117">
        <v>1.7470374281356331E-2</v>
      </c>
      <c r="H15" s="117">
        <v>2.0802534318901795E-2</v>
      </c>
      <c r="I15" s="117">
        <v>2.6539950721576909E-2</v>
      </c>
      <c r="J15" s="117">
        <v>2.3982165904024404E-2</v>
      </c>
      <c r="K15" s="117">
        <v>2.5319723102194065E-2</v>
      </c>
      <c r="P15" s="128"/>
      <c r="Q15" s="117">
        <v>2.4058263549821338E-2</v>
      </c>
      <c r="R15" s="117">
        <v>2.3085385923279054E-2</v>
      </c>
      <c r="S15" s="117">
        <v>3.5805533582462745E-2</v>
      </c>
      <c r="T15" s="117">
        <v>3.5178163898056974E-2</v>
      </c>
      <c r="U15" s="117">
        <v>3.0568360564814562E-2</v>
      </c>
      <c r="V15" s="117">
        <v>3.431439404271569E-2</v>
      </c>
      <c r="W15" s="117">
        <v>3.7214842293809045E-2</v>
      </c>
      <c r="X15" s="117">
        <v>2.3567278579416821E-2</v>
      </c>
      <c r="Y15" s="117">
        <v>2.3403616922615313E-2</v>
      </c>
    </row>
    <row r="16" spans="2:34" x14ac:dyDescent="0.25">
      <c r="B16" s="128" t="s">
        <v>117</v>
      </c>
      <c r="C16" s="106">
        <v>1</v>
      </c>
      <c r="D16" s="106">
        <v>2</v>
      </c>
      <c r="E16" s="106">
        <v>3</v>
      </c>
      <c r="F16" s="106">
        <v>4</v>
      </c>
      <c r="G16" s="106">
        <v>5</v>
      </c>
      <c r="H16" s="106">
        <v>6</v>
      </c>
      <c r="I16" s="106">
        <v>7</v>
      </c>
      <c r="J16" s="106">
        <v>8</v>
      </c>
      <c r="K16" s="106">
        <v>9</v>
      </c>
      <c r="L16" s="106" t="s">
        <v>4</v>
      </c>
      <c r="M16" s="106" t="s">
        <v>125</v>
      </c>
      <c r="N16" s="106" t="s">
        <v>124</v>
      </c>
      <c r="P16" s="128" t="s">
        <v>117</v>
      </c>
      <c r="Q16" s="106">
        <v>1</v>
      </c>
      <c r="R16" s="106">
        <v>2</v>
      </c>
      <c r="S16" s="106">
        <v>3</v>
      </c>
      <c r="T16" s="106">
        <v>4</v>
      </c>
      <c r="U16" s="106">
        <v>5</v>
      </c>
      <c r="V16" s="106">
        <v>6</v>
      </c>
      <c r="W16" s="106">
        <v>7</v>
      </c>
      <c r="X16" s="106">
        <v>8</v>
      </c>
      <c r="Y16" s="106">
        <v>9</v>
      </c>
      <c r="Z16" s="106" t="s">
        <v>4</v>
      </c>
      <c r="AA16" s="106" t="s">
        <v>125</v>
      </c>
      <c r="AB16" s="106" t="s">
        <v>124</v>
      </c>
    </row>
    <row r="17" spans="2:28" x14ac:dyDescent="0.25">
      <c r="B17" s="128"/>
      <c r="C17" s="119">
        <v>5.0569048457116041E-3</v>
      </c>
      <c r="D17" s="119">
        <v>4.3177284993546877E-3</v>
      </c>
      <c r="E17" s="119">
        <v>4.3294614572333689E-3</v>
      </c>
      <c r="F17" s="119">
        <v>1.6074152293793266E-3</v>
      </c>
      <c r="G17" s="119">
        <v>4.4937228675349054E-3</v>
      </c>
      <c r="H17" s="119">
        <v>1.7247448081661387E-3</v>
      </c>
      <c r="I17" s="119">
        <v>4.7753138566232547E-3</v>
      </c>
      <c r="J17" s="119">
        <v>4.3294614572333689E-3</v>
      </c>
      <c r="K17" s="119">
        <v>5.0686378035902854E-3</v>
      </c>
      <c r="L17" s="119">
        <v>1.0841253079901443E-2</v>
      </c>
      <c r="M17" s="119">
        <v>1.0559662090813094E-2</v>
      </c>
      <c r="N17" s="119">
        <v>1.748210723923501E-3</v>
      </c>
      <c r="P17" s="128"/>
      <c r="Q17" s="119">
        <v>4.4734186192411556E-3</v>
      </c>
      <c r="R17" s="119">
        <v>5.9463735304547067E-3</v>
      </c>
      <c r="S17" s="119">
        <v>6.3828046152587222E-3</v>
      </c>
      <c r="T17" s="119">
        <v>4.9644035896456726E-3</v>
      </c>
      <c r="U17" s="119">
        <v>7.1192820708654977E-3</v>
      </c>
      <c r="V17" s="119">
        <v>4.8371111899111682E-3</v>
      </c>
      <c r="W17" s="119">
        <v>6.4464508151259739E-3</v>
      </c>
      <c r="X17" s="119">
        <v>6.3646199867252208E-3</v>
      </c>
      <c r="Y17" s="119">
        <v>4.5006955620414063E-3</v>
      </c>
      <c r="Z17" s="119">
        <v>9.2014220379513199E-3</v>
      </c>
      <c r="AA17" s="119">
        <v>5.0189574752461741E-3</v>
      </c>
      <c r="AB17" s="119">
        <v>1.6275242537483066E-3</v>
      </c>
    </row>
    <row r="18" spans="2:28" x14ac:dyDescent="0.25">
      <c r="B18" s="128" t="s">
        <v>5</v>
      </c>
      <c r="C18" s="106">
        <v>1</v>
      </c>
      <c r="D18" s="106">
        <v>2</v>
      </c>
      <c r="E18" s="106">
        <v>3</v>
      </c>
      <c r="F18" s="106">
        <v>4</v>
      </c>
      <c r="G18" s="106">
        <v>5</v>
      </c>
      <c r="H18" s="106">
        <v>6</v>
      </c>
      <c r="I18" s="106">
        <v>7</v>
      </c>
      <c r="J18" s="106">
        <v>8</v>
      </c>
      <c r="K18" s="106">
        <v>9</v>
      </c>
      <c r="L18" s="106" t="s">
        <v>4</v>
      </c>
      <c r="P18" s="128" t="s">
        <v>5</v>
      </c>
      <c r="Q18" s="106">
        <v>1</v>
      </c>
      <c r="R18" s="106">
        <v>2</v>
      </c>
      <c r="S18" s="106">
        <v>3</v>
      </c>
      <c r="T18" s="106">
        <v>4</v>
      </c>
      <c r="U18" s="106">
        <v>5</v>
      </c>
      <c r="V18" s="106">
        <v>6</v>
      </c>
      <c r="W18" s="106">
        <v>7</v>
      </c>
      <c r="X18" s="106">
        <v>8</v>
      </c>
      <c r="Y18" s="106">
        <v>9</v>
      </c>
      <c r="Z18" s="106" t="s">
        <v>4</v>
      </c>
    </row>
    <row r="19" spans="2:28" x14ac:dyDescent="0.25">
      <c r="B19" s="128"/>
      <c r="C19" s="121">
        <v>9.609292502639916E-3</v>
      </c>
      <c r="D19" s="121">
        <v>1.0712190543235951E-2</v>
      </c>
      <c r="E19" s="121">
        <v>9.2514372873401373E-3</v>
      </c>
      <c r="F19" s="121">
        <v>8.4359967147717933E-3</v>
      </c>
      <c r="G19" s="121">
        <v>1.0154875043998592E-2</v>
      </c>
      <c r="H19" s="121">
        <v>8.2776017834095984E-3</v>
      </c>
      <c r="I19" s="121">
        <v>9.0461105244632172E-3</v>
      </c>
      <c r="J19" s="121">
        <v>1.0782588290508037E-2</v>
      </c>
      <c r="K19" s="121">
        <v>1.0231139270210018E-2</v>
      </c>
      <c r="L19" s="121">
        <v>2.537252141264813E-2</v>
      </c>
      <c r="P19" s="128"/>
      <c r="Q19" s="121">
        <v>1.1629069947173654E-2</v>
      </c>
      <c r="R19" s="121">
        <v>1.8584690361237645E-2</v>
      </c>
      <c r="S19" s="121">
        <v>1.7257212478292101E-2</v>
      </c>
      <c r="T19" s="121">
        <v>1.7134466235690971E-2</v>
      </c>
      <c r="U19" s="121">
        <v>1.9780329687315312E-2</v>
      </c>
      <c r="V19" s="121">
        <v>1.7357227935226354E-2</v>
      </c>
      <c r="W19" s="121">
        <v>1.6548011965485575E-2</v>
      </c>
      <c r="X19" s="121">
        <v>1.9102952274442413E-2</v>
      </c>
      <c r="Y19" s="121">
        <v>1.1779093132575035E-2</v>
      </c>
      <c r="Z19" s="121">
        <v>4.96122127965231E-2</v>
      </c>
    </row>
    <row r="21" spans="2:28" x14ac:dyDescent="0.25">
      <c r="B21" s="129" t="s">
        <v>276</v>
      </c>
      <c r="C21" s="129"/>
      <c r="D21" s="129"/>
      <c r="E21" s="129"/>
      <c r="F21" s="129"/>
      <c r="G21" s="129"/>
      <c r="H21" s="129"/>
      <c r="I21" s="129"/>
      <c r="J21" s="129"/>
      <c r="K21" s="129"/>
      <c r="L21" s="129"/>
      <c r="M21" s="129"/>
      <c r="N21" s="129"/>
      <c r="P21" s="129" t="s">
        <v>277</v>
      </c>
      <c r="Q21" s="129"/>
      <c r="R21" s="129"/>
      <c r="S21" s="129"/>
      <c r="T21" s="129"/>
      <c r="U21" s="129"/>
      <c r="V21" s="129"/>
      <c r="W21" s="129"/>
      <c r="X21" s="129"/>
      <c r="Y21" s="129"/>
      <c r="Z21" s="129"/>
      <c r="AA21" s="129"/>
      <c r="AB21" s="129"/>
    </row>
    <row r="22" spans="2:28" ht="15" customHeight="1" x14ac:dyDescent="0.25">
      <c r="B22" s="130" t="s">
        <v>555</v>
      </c>
      <c r="C22" s="77">
        <v>147</v>
      </c>
      <c r="D22" s="77">
        <v>258</v>
      </c>
      <c r="E22" s="77">
        <v>369</v>
      </c>
      <c r="F22" s="77">
        <v>14</v>
      </c>
      <c r="G22" s="77">
        <v>25</v>
      </c>
      <c r="H22" s="77">
        <v>36</v>
      </c>
      <c r="I22" s="77">
        <v>47</v>
      </c>
      <c r="J22" s="77">
        <v>58</v>
      </c>
      <c r="K22" s="77">
        <v>69</v>
      </c>
      <c r="P22" s="130" t="s">
        <v>555</v>
      </c>
      <c r="Q22" s="77">
        <v>147</v>
      </c>
      <c r="R22" s="77">
        <v>258</v>
      </c>
      <c r="S22" s="77">
        <v>369</v>
      </c>
      <c r="T22" s="77">
        <v>14</v>
      </c>
      <c r="U22" s="77">
        <v>25</v>
      </c>
      <c r="V22" s="77">
        <v>36</v>
      </c>
      <c r="W22" s="77">
        <v>47</v>
      </c>
      <c r="X22" s="77">
        <v>58</v>
      </c>
      <c r="Y22" s="77">
        <v>69</v>
      </c>
    </row>
    <row r="23" spans="2:28" x14ac:dyDescent="0.25">
      <c r="B23" s="128"/>
      <c r="C23" s="114">
        <v>6.4883257069107128E-3</v>
      </c>
      <c r="D23" s="114">
        <v>6.3397082404474175E-3</v>
      </c>
      <c r="E23" s="114">
        <v>6.3397082404474175E-3</v>
      </c>
      <c r="F23" s="116">
        <v>2.6125386209863505E-2</v>
      </c>
      <c r="G23" s="116">
        <v>2.9598341741953148E-2</v>
      </c>
      <c r="H23" s="116">
        <v>3.3372443192928938E-2</v>
      </c>
      <c r="I23" s="116">
        <v>3.2664554734248501E-2</v>
      </c>
      <c r="J23" s="116">
        <v>2.9801713011850289E-2</v>
      </c>
      <c r="K23" s="116">
        <v>2.6610348468848997E-2</v>
      </c>
      <c r="P23" s="128"/>
      <c r="Q23" s="114">
        <v>2.185243053658643E-3</v>
      </c>
      <c r="R23" s="114">
        <v>2.5858709468293945E-3</v>
      </c>
      <c r="S23" s="114">
        <v>2.3454942109269439E-3</v>
      </c>
      <c r="T23" s="116">
        <v>1.6593473536819326E-2</v>
      </c>
      <c r="U23" s="116">
        <v>2.4997802690718871E-2</v>
      </c>
      <c r="V23" s="116">
        <v>2.9731867652273532E-2</v>
      </c>
      <c r="W23" s="116">
        <v>2.9516682881293776E-2</v>
      </c>
      <c r="X23" s="116">
        <v>2.4815956405383862E-2</v>
      </c>
      <c r="Y23" s="116">
        <v>1.6699550536598082E-2</v>
      </c>
    </row>
    <row r="24" spans="2:28" x14ac:dyDescent="0.25">
      <c r="B24" s="128" t="s">
        <v>116</v>
      </c>
      <c r="C24" s="22">
        <v>2</v>
      </c>
      <c r="D24" s="22" t="s">
        <v>120</v>
      </c>
      <c r="E24" s="22" t="s">
        <v>121</v>
      </c>
      <c r="F24" s="22">
        <v>4</v>
      </c>
      <c r="G24" s="22">
        <v>5</v>
      </c>
      <c r="H24" s="22">
        <v>6</v>
      </c>
      <c r="I24" s="22" t="s">
        <v>123</v>
      </c>
      <c r="J24" s="22" t="s">
        <v>122</v>
      </c>
      <c r="K24" s="22">
        <v>8</v>
      </c>
      <c r="P24" s="128" t="s">
        <v>116</v>
      </c>
      <c r="Q24" s="22">
        <v>2</v>
      </c>
      <c r="R24" s="22" t="s">
        <v>120</v>
      </c>
      <c r="S24" s="22" t="s">
        <v>121</v>
      </c>
      <c r="T24" s="22">
        <v>4</v>
      </c>
      <c r="U24" s="22">
        <v>5</v>
      </c>
      <c r="V24" s="22">
        <v>6</v>
      </c>
      <c r="W24" s="22" t="s">
        <v>123</v>
      </c>
      <c r="X24" s="22" t="s">
        <v>122</v>
      </c>
      <c r="Y24" s="22">
        <v>8</v>
      </c>
    </row>
    <row r="25" spans="2:28" x14ac:dyDescent="0.25">
      <c r="B25" s="128"/>
      <c r="C25" s="118">
        <v>8.4242637568931137E-3</v>
      </c>
      <c r="D25" s="118">
        <v>7.5090930423559778E-3</v>
      </c>
      <c r="E25" s="118">
        <v>8.4751065743673987E-3</v>
      </c>
      <c r="F25" s="118">
        <v>7.3252767022566395E-3</v>
      </c>
      <c r="G25" s="118">
        <v>5.8234580937854439E-3</v>
      </c>
      <c r="H25" s="118">
        <v>6.9341781063005986E-3</v>
      </c>
      <c r="I25" s="118">
        <v>8.8466502405256369E-3</v>
      </c>
      <c r="J25" s="118">
        <v>7.9940553013414673E-3</v>
      </c>
      <c r="K25" s="118">
        <v>8.4399077007313549E-3</v>
      </c>
      <c r="P25" s="128"/>
      <c r="Q25" s="118">
        <v>8.0194211832737786E-3</v>
      </c>
      <c r="R25" s="118">
        <v>7.6951286410930179E-3</v>
      </c>
      <c r="S25" s="118">
        <v>1.1935177860820914E-2</v>
      </c>
      <c r="T25" s="118">
        <v>1.1726054632685659E-2</v>
      </c>
      <c r="U25" s="118">
        <v>1.0189453521604854E-2</v>
      </c>
      <c r="V25" s="118">
        <v>1.1438131347571897E-2</v>
      </c>
      <c r="W25" s="118">
        <v>1.2404947431269681E-2</v>
      </c>
      <c r="X25" s="118">
        <v>7.8557595264722741E-3</v>
      </c>
      <c r="Y25" s="118">
        <v>7.8012056408717709E-3</v>
      </c>
    </row>
    <row r="26" spans="2:28" x14ac:dyDescent="0.25">
      <c r="B26" s="128" t="s">
        <v>117</v>
      </c>
      <c r="C26" s="106">
        <v>1</v>
      </c>
      <c r="D26" s="106">
        <v>2</v>
      </c>
      <c r="E26" s="106">
        <v>3</v>
      </c>
      <c r="F26" s="106">
        <v>4</v>
      </c>
      <c r="G26" s="106">
        <v>5</v>
      </c>
      <c r="H26" s="106">
        <v>6</v>
      </c>
      <c r="I26" s="106">
        <v>7</v>
      </c>
      <c r="J26" s="106">
        <v>8</v>
      </c>
      <c r="K26" s="106">
        <v>9</v>
      </c>
      <c r="L26" s="106" t="s">
        <v>4</v>
      </c>
      <c r="M26" s="106" t="s">
        <v>125</v>
      </c>
      <c r="N26" s="106" t="s">
        <v>124</v>
      </c>
      <c r="P26" s="128" t="s">
        <v>117</v>
      </c>
      <c r="Q26" s="106">
        <v>1</v>
      </c>
      <c r="R26" s="106">
        <v>2</v>
      </c>
      <c r="S26" s="106">
        <v>3</v>
      </c>
      <c r="T26" s="106">
        <v>4</v>
      </c>
      <c r="U26" s="106">
        <v>5</v>
      </c>
      <c r="V26" s="106">
        <v>6</v>
      </c>
      <c r="W26" s="106">
        <v>7</v>
      </c>
      <c r="X26" s="106">
        <v>8</v>
      </c>
      <c r="Y26" s="106">
        <v>9</v>
      </c>
      <c r="Z26" s="106" t="s">
        <v>4</v>
      </c>
      <c r="AA26" s="106" t="s">
        <v>125</v>
      </c>
      <c r="AB26" s="106" t="s">
        <v>124</v>
      </c>
    </row>
    <row r="27" spans="2:28" x14ac:dyDescent="0.25">
      <c r="B27" s="128"/>
      <c r="C27" s="120">
        <v>1.6856349485705347E-3</v>
      </c>
      <c r="D27" s="120">
        <v>1.4392428331182292E-3</v>
      </c>
      <c r="E27" s="120">
        <v>1.4431538190777897E-3</v>
      </c>
      <c r="F27" s="120">
        <v>5.3580507645977556E-4</v>
      </c>
      <c r="G27" s="120">
        <v>1.497907622511635E-3</v>
      </c>
      <c r="H27" s="120">
        <v>5.7491493605537952E-4</v>
      </c>
      <c r="I27" s="120">
        <v>1.591771285541085E-3</v>
      </c>
      <c r="J27" s="120">
        <v>1.4431538190777897E-3</v>
      </c>
      <c r="K27" s="120">
        <v>1.6895459345300952E-3</v>
      </c>
      <c r="L27" s="120">
        <v>3.6137510266338146E-3</v>
      </c>
      <c r="M27" s="120">
        <v>3.5198873636043647E-3</v>
      </c>
      <c r="N27" s="120">
        <v>5.8273690797450031E-4</v>
      </c>
      <c r="P27" s="128"/>
      <c r="Q27" s="120">
        <v>1.4911395397470518E-3</v>
      </c>
      <c r="R27" s="120">
        <v>1.982124510151569E-3</v>
      </c>
      <c r="S27" s="120">
        <v>2.1276015384195739E-3</v>
      </c>
      <c r="T27" s="120">
        <v>1.6548011965485576E-3</v>
      </c>
      <c r="U27" s="120">
        <v>2.3730940236218324E-3</v>
      </c>
      <c r="V27" s="120">
        <v>1.612370396637056E-3</v>
      </c>
      <c r="W27" s="120">
        <v>2.1488169383753245E-3</v>
      </c>
      <c r="X27" s="120">
        <v>2.1215399955750737E-3</v>
      </c>
      <c r="Y27" s="120">
        <v>1.500231854013802E-3</v>
      </c>
      <c r="Z27" s="120">
        <v>1.3144888625644742E-3</v>
      </c>
      <c r="AA27" s="120">
        <v>7.1699392503516768E-4</v>
      </c>
      <c r="AB27" s="120">
        <v>2.3250346482118667E-4</v>
      </c>
    </row>
    <row r="28" spans="2:28" x14ac:dyDescent="0.25">
      <c r="B28" s="128" t="s">
        <v>5</v>
      </c>
      <c r="C28" s="106">
        <v>1</v>
      </c>
      <c r="D28" s="106">
        <v>2</v>
      </c>
      <c r="E28" s="106">
        <v>3</v>
      </c>
      <c r="F28" s="106">
        <v>4</v>
      </c>
      <c r="G28" s="106">
        <v>5</v>
      </c>
      <c r="H28" s="106">
        <v>6</v>
      </c>
      <c r="I28" s="106">
        <v>7</v>
      </c>
      <c r="J28" s="106">
        <v>8</v>
      </c>
      <c r="K28" s="106">
        <v>9</v>
      </c>
      <c r="L28" s="106" t="s">
        <v>4</v>
      </c>
      <c r="P28" s="128" t="s">
        <v>5</v>
      </c>
      <c r="Q28" s="106">
        <v>1</v>
      </c>
      <c r="R28" s="106">
        <v>2</v>
      </c>
      <c r="S28" s="106">
        <v>3</v>
      </c>
      <c r="T28" s="106">
        <v>4</v>
      </c>
      <c r="U28" s="106">
        <v>5</v>
      </c>
      <c r="V28" s="106">
        <v>6</v>
      </c>
      <c r="W28" s="106">
        <v>7</v>
      </c>
      <c r="X28" s="106">
        <v>8</v>
      </c>
      <c r="Y28" s="106">
        <v>9</v>
      </c>
      <c r="Z28" s="106" t="s">
        <v>4</v>
      </c>
    </row>
    <row r="29" spans="2:28" x14ac:dyDescent="0.25">
      <c r="B29" s="128"/>
      <c r="C29" s="122">
        <v>3.2030975008799718E-3</v>
      </c>
      <c r="D29" s="122">
        <v>3.5707301810786502E-3</v>
      </c>
      <c r="E29" s="122">
        <v>3.083812429113379E-3</v>
      </c>
      <c r="F29" s="122">
        <v>2.8119989049239309E-3</v>
      </c>
      <c r="G29" s="122">
        <v>3.3849583479995306E-3</v>
      </c>
      <c r="H29" s="122">
        <v>2.759200594469866E-3</v>
      </c>
      <c r="I29" s="122">
        <v>3.0153701748210724E-3</v>
      </c>
      <c r="J29" s="122">
        <v>3.5941960968360123E-3</v>
      </c>
      <c r="K29" s="122">
        <v>3.4103797567366727E-3</v>
      </c>
      <c r="L29" s="122">
        <v>3.6246459160925899E-3</v>
      </c>
      <c r="P29" s="128"/>
      <c r="Q29" s="122">
        <v>3.8763566490578848E-3</v>
      </c>
      <c r="R29" s="122">
        <v>6.1948967870792153E-3</v>
      </c>
      <c r="S29" s="122">
        <v>5.7524041594307004E-3</v>
      </c>
      <c r="T29" s="122">
        <v>5.7114887452303234E-3</v>
      </c>
      <c r="U29" s="122">
        <v>6.5934432291051039E-3</v>
      </c>
      <c r="V29" s="122">
        <v>5.7857426450754514E-3</v>
      </c>
      <c r="W29" s="122">
        <v>5.5160039884951913E-3</v>
      </c>
      <c r="X29" s="122">
        <v>6.3676507581474709E-3</v>
      </c>
      <c r="Y29" s="122">
        <v>3.926364377525012E-3</v>
      </c>
      <c r="Z29" s="122">
        <v>7.0874589709318718E-3</v>
      </c>
    </row>
    <row r="30" spans="2:28" x14ac:dyDescent="0.25">
      <c r="B30" s="5"/>
      <c r="C30" s="5"/>
      <c r="D30" s="5"/>
      <c r="E30" s="5"/>
      <c r="F30" s="5"/>
      <c r="G30" s="5"/>
      <c r="H30" s="5"/>
      <c r="I30" s="5"/>
      <c r="J30" s="5"/>
      <c r="K30" s="5"/>
      <c r="P30" s="5"/>
      <c r="Q30" s="5"/>
      <c r="R30" s="5"/>
      <c r="S30" s="5"/>
      <c r="T30" s="5"/>
      <c r="U30" s="5"/>
      <c r="V30" s="5"/>
      <c r="W30" s="5"/>
      <c r="X30" s="5"/>
      <c r="Y30" s="5"/>
    </row>
    <row r="56" spans="2:12" x14ac:dyDescent="0.25">
      <c r="B56" s="8"/>
      <c r="C56" s="8"/>
      <c r="D56" s="8"/>
      <c r="E56" s="8"/>
      <c r="F56" s="8"/>
      <c r="G56" s="8"/>
      <c r="H56" s="8"/>
      <c r="I56" s="8"/>
      <c r="J56" s="8"/>
      <c r="K56" s="8"/>
      <c r="L56" s="8"/>
    </row>
  </sheetData>
  <mergeCells count="28">
    <mergeCell ref="B11:N11"/>
    <mergeCell ref="N12:N13"/>
    <mergeCell ref="M12:M13"/>
    <mergeCell ref="B7:I7"/>
    <mergeCell ref="K7:Q7"/>
    <mergeCell ref="B21:N21"/>
    <mergeCell ref="B22:B23"/>
    <mergeCell ref="B24:B25"/>
    <mergeCell ref="B12:B13"/>
    <mergeCell ref="B14:B15"/>
    <mergeCell ref="B16:B17"/>
    <mergeCell ref="B18:B19"/>
    <mergeCell ref="B2:AC2"/>
    <mergeCell ref="B3:AC4"/>
    <mergeCell ref="B26:B27"/>
    <mergeCell ref="B28:B29"/>
    <mergeCell ref="P11:AB11"/>
    <mergeCell ref="P12:P13"/>
    <mergeCell ref="AA12:AA13"/>
    <mergeCell ref="AB12:AB13"/>
    <mergeCell ref="P14:P15"/>
    <mergeCell ref="P16:P17"/>
    <mergeCell ref="P18:P19"/>
    <mergeCell ref="P21:AB21"/>
    <mergeCell ref="P22:P23"/>
    <mergeCell ref="P24:P25"/>
    <mergeCell ref="P26:P27"/>
    <mergeCell ref="P28:P29"/>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8A57EC-978C-4730-AE76-CAF441C2F40C}">
  <dimension ref="B2:BS165"/>
  <sheetViews>
    <sheetView topLeftCell="B4" zoomScale="85" zoomScaleNormal="85" workbookViewId="0">
      <selection activeCell="BG4" sqref="BG4"/>
    </sheetView>
  </sheetViews>
  <sheetFormatPr defaultRowHeight="15" x14ac:dyDescent="0.25"/>
  <sheetData>
    <row r="2" spans="2:71" ht="18.75" x14ac:dyDescent="0.3">
      <c r="B2" s="125" t="s">
        <v>398</v>
      </c>
      <c r="C2" s="125"/>
      <c r="D2" s="125"/>
      <c r="E2" s="125"/>
      <c r="F2" s="125"/>
      <c r="G2" s="125"/>
      <c r="H2" s="125"/>
      <c r="I2" s="125"/>
      <c r="J2" s="125"/>
      <c r="K2" s="125"/>
      <c r="L2" s="125"/>
      <c r="M2" s="125"/>
      <c r="N2" s="125"/>
      <c r="O2" s="125"/>
      <c r="P2" s="125"/>
      <c r="Q2" s="125"/>
      <c r="R2" s="125"/>
      <c r="S2" s="125"/>
      <c r="T2" s="125"/>
      <c r="U2" s="125"/>
      <c r="V2" s="125"/>
      <c r="W2" s="125"/>
    </row>
    <row r="3" spans="2:71" ht="87.75" customHeight="1" x14ac:dyDescent="0.25">
      <c r="B3" s="134" t="s">
        <v>458</v>
      </c>
      <c r="C3" s="134"/>
      <c r="D3" s="134"/>
      <c r="E3" s="134"/>
      <c r="F3" s="134"/>
      <c r="G3" s="134"/>
      <c r="H3" s="134"/>
      <c r="I3" s="134"/>
      <c r="J3" s="134"/>
      <c r="K3" s="134"/>
      <c r="L3" s="134"/>
      <c r="M3" s="134"/>
      <c r="N3" s="134"/>
      <c r="O3" s="134"/>
      <c r="P3" s="134"/>
      <c r="Q3" s="134"/>
      <c r="R3" s="134"/>
      <c r="S3" s="134"/>
      <c r="T3" s="134"/>
      <c r="U3" s="134"/>
      <c r="V3" s="134"/>
      <c r="W3" s="134"/>
    </row>
    <row r="4" spans="2:71" ht="168.75" customHeight="1" x14ac:dyDescent="0.25">
      <c r="B4" s="134"/>
      <c r="C4" s="134"/>
      <c r="D4" s="134"/>
      <c r="E4" s="134"/>
      <c r="F4" s="134"/>
      <c r="G4" s="134"/>
      <c r="H4" s="134"/>
      <c r="I4" s="134"/>
      <c r="J4" s="134"/>
      <c r="K4" s="134"/>
      <c r="L4" s="134"/>
      <c r="M4" s="134"/>
      <c r="N4" s="134"/>
      <c r="O4" s="134"/>
      <c r="P4" s="134"/>
      <c r="Q4" s="134"/>
      <c r="R4" s="134"/>
      <c r="S4" s="134"/>
      <c r="T4" s="134"/>
      <c r="U4" s="134"/>
      <c r="V4" s="134"/>
      <c r="W4" s="134"/>
    </row>
    <row r="7" spans="2:71" x14ac:dyDescent="0.25">
      <c r="B7" s="129" t="s">
        <v>454</v>
      </c>
      <c r="C7" s="129"/>
      <c r="D7" s="129"/>
      <c r="E7" s="129"/>
      <c r="F7" s="129"/>
      <c r="G7" s="129"/>
      <c r="H7" s="129"/>
      <c r="I7" s="129"/>
      <c r="J7" s="129"/>
      <c r="K7" s="129"/>
      <c r="M7" s="129" t="s">
        <v>456</v>
      </c>
      <c r="N7" s="129"/>
      <c r="O7" s="129"/>
      <c r="P7" s="129"/>
      <c r="Q7" s="129"/>
      <c r="R7" s="129"/>
      <c r="S7" s="129"/>
      <c r="T7" s="129"/>
      <c r="U7" s="129"/>
      <c r="V7" s="129"/>
      <c r="W7" s="129"/>
      <c r="Y7" s="137" t="s">
        <v>457</v>
      </c>
      <c r="Z7" s="138"/>
      <c r="AA7" s="138"/>
      <c r="AB7" s="138"/>
      <c r="AC7" s="138"/>
      <c r="AD7" s="138"/>
      <c r="AE7" s="138"/>
      <c r="AF7" s="138"/>
      <c r="AG7" s="138"/>
      <c r="AH7" s="138"/>
      <c r="AI7" s="139"/>
      <c r="AL7" s="129" t="s">
        <v>442</v>
      </c>
      <c r="AM7" s="129"/>
      <c r="AN7" s="129"/>
      <c r="AO7" s="129"/>
      <c r="AP7" s="129"/>
      <c r="AQ7" s="129"/>
      <c r="AR7" s="129"/>
      <c r="AS7" s="129"/>
      <c r="AT7" s="129"/>
      <c r="AU7" s="129"/>
      <c r="AW7" s="129" t="s">
        <v>447</v>
      </c>
      <c r="AX7" s="129"/>
      <c r="AY7" s="129"/>
      <c r="AZ7" s="129"/>
      <c r="BA7" s="129"/>
      <c r="BB7" s="129"/>
      <c r="BC7" s="129"/>
      <c r="BD7" s="129"/>
      <c r="BE7" s="129"/>
      <c r="BF7" s="129"/>
      <c r="BG7" s="129"/>
      <c r="BI7" s="137" t="s">
        <v>448</v>
      </c>
      <c r="BJ7" s="138"/>
      <c r="BK7" s="138"/>
      <c r="BL7" s="138"/>
      <c r="BM7" s="138"/>
      <c r="BN7" s="138"/>
      <c r="BO7" s="138"/>
      <c r="BP7" s="138"/>
      <c r="BQ7" s="138"/>
      <c r="BR7" s="138"/>
      <c r="BS7" s="139"/>
    </row>
    <row r="8" spans="2:71" x14ac:dyDescent="0.25">
      <c r="B8" s="14" t="s">
        <v>443</v>
      </c>
      <c r="C8" s="92">
        <v>1</v>
      </c>
      <c r="D8" s="92">
        <v>2</v>
      </c>
      <c r="E8" s="92">
        <v>3</v>
      </c>
      <c r="F8" s="92">
        <v>4</v>
      </c>
      <c r="G8" s="92">
        <v>5</v>
      </c>
      <c r="H8" s="92">
        <v>6</v>
      </c>
      <c r="I8" s="92">
        <v>7</v>
      </c>
      <c r="J8" s="92">
        <v>8</v>
      </c>
      <c r="K8" s="92">
        <v>9</v>
      </c>
      <c r="M8" s="92" t="s">
        <v>434</v>
      </c>
      <c r="N8" s="92" t="s">
        <v>445</v>
      </c>
      <c r="O8" s="92">
        <v>1</v>
      </c>
      <c r="P8" s="92">
        <v>2</v>
      </c>
      <c r="Q8" s="92">
        <v>3</v>
      </c>
      <c r="R8" s="92">
        <v>4</v>
      </c>
      <c r="S8" s="92">
        <v>5</v>
      </c>
      <c r="T8" s="92">
        <v>6</v>
      </c>
      <c r="U8" s="92">
        <v>7</v>
      </c>
      <c r="V8" s="92">
        <v>8</v>
      </c>
      <c r="W8" s="92">
        <v>9</v>
      </c>
      <c r="Y8" s="92" t="s">
        <v>437</v>
      </c>
      <c r="Z8" s="92" t="s">
        <v>445</v>
      </c>
      <c r="AA8" s="92">
        <v>1</v>
      </c>
      <c r="AB8" s="92">
        <v>2</v>
      </c>
      <c r="AC8" s="92">
        <v>3</v>
      </c>
      <c r="AD8" s="92">
        <v>4</v>
      </c>
      <c r="AE8" s="92">
        <v>5</v>
      </c>
      <c r="AF8" s="92">
        <v>6</v>
      </c>
      <c r="AG8" s="92">
        <v>7</v>
      </c>
      <c r="AH8" s="92">
        <v>8</v>
      </c>
      <c r="AI8" s="92">
        <v>9</v>
      </c>
      <c r="AL8" s="14" t="s">
        <v>443</v>
      </c>
      <c r="AM8" s="80">
        <v>1</v>
      </c>
      <c r="AN8" s="80">
        <v>2</v>
      </c>
      <c r="AO8" s="80">
        <v>3</v>
      </c>
      <c r="AP8" s="80">
        <v>4</v>
      </c>
      <c r="AQ8" s="80">
        <v>5</v>
      </c>
      <c r="AR8" s="80">
        <v>6</v>
      </c>
      <c r="AS8" s="80">
        <v>7</v>
      </c>
      <c r="AT8" s="80">
        <v>8</v>
      </c>
      <c r="AU8" s="80">
        <v>9</v>
      </c>
      <c r="AW8" s="81" t="s">
        <v>434</v>
      </c>
      <c r="AX8" s="81" t="s">
        <v>445</v>
      </c>
      <c r="AY8" s="81">
        <v>1</v>
      </c>
      <c r="AZ8" s="81">
        <v>2</v>
      </c>
      <c r="BA8" s="81">
        <v>3</v>
      </c>
      <c r="BB8" s="81">
        <v>4</v>
      </c>
      <c r="BC8" s="81">
        <v>5</v>
      </c>
      <c r="BD8" s="81">
        <v>6</v>
      </c>
      <c r="BE8" s="81">
        <v>7</v>
      </c>
      <c r="BF8" s="81">
        <v>8</v>
      </c>
      <c r="BG8" s="81">
        <v>9</v>
      </c>
      <c r="BI8" s="81" t="s">
        <v>437</v>
      </c>
      <c r="BJ8" s="81" t="s">
        <v>445</v>
      </c>
      <c r="BK8" s="81">
        <v>1</v>
      </c>
      <c r="BL8" s="81">
        <v>2</v>
      </c>
      <c r="BM8" s="81">
        <v>3</v>
      </c>
      <c r="BN8" s="81">
        <v>4</v>
      </c>
      <c r="BO8" s="81">
        <v>5</v>
      </c>
      <c r="BP8" s="81">
        <v>6</v>
      </c>
      <c r="BQ8" s="81">
        <v>7</v>
      </c>
      <c r="BR8" s="81">
        <v>8</v>
      </c>
      <c r="BS8" s="81">
        <v>9</v>
      </c>
    </row>
    <row r="9" spans="2:71" ht="15.75" thickBot="1" x14ac:dyDescent="0.3">
      <c r="B9" s="92">
        <v>1</v>
      </c>
      <c r="C9" s="83"/>
      <c r="D9" s="76">
        <f t="shared" ref="D9:K9" si="0">AN9+0.05</f>
        <v>0.95000000000000007</v>
      </c>
      <c r="E9" s="76">
        <f t="shared" si="0"/>
        <v>1</v>
      </c>
      <c r="F9" s="76">
        <f t="shared" si="0"/>
        <v>0.65000000000000013</v>
      </c>
      <c r="G9" s="76">
        <f t="shared" si="0"/>
        <v>1.1000000000000001</v>
      </c>
      <c r="H9" s="76">
        <f t="shared" si="0"/>
        <v>1.1000000000000001</v>
      </c>
      <c r="I9" s="76">
        <f t="shared" si="0"/>
        <v>0.95000000000000007</v>
      </c>
      <c r="J9" s="76">
        <f t="shared" si="0"/>
        <v>1.05</v>
      </c>
      <c r="K9" s="76">
        <f t="shared" si="0"/>
        <v>1.05</v>
      </c>
      <c r="M9" s="92" t="s">
        <v>403</v>
      </c>
      <c r="N9" s="16">
        <v>2.7902402759185325E-2</v>
      </c>
      <c r="O9" s="83"/>
      <c r="P9" s="76">
        <f t="shared" ref="P9:W9" si="1">AZ9+0.05</f>
        <v>1.1000000000000001</v>
      </c>
      <c r="Q9" s="76">
        <f t="shared" si="1"/>
        <v>1</v>
      </c>
      <c r="R9" s="76">
        <f t="shared" si="1"/>
        <v>0.65000000000000013</v>
      </c>
      <c r="S9" s="76">
        <f t="shared" si="1"/>
        <v>1.05</v>
      </c>
      <c r="T9" s="76">
        <f t="shared" si="1"/>
        <v>1</v>
      </c>
      <c r="U9" s="76">
        <f t="shared" si="1"/>
        <v>0.90000000000000013</v>
      </c>
      <c r="V9" s="76">
        <f t="shared" si="1"/>
        <v>1</v>
      </c>
      <c r="W9" s="76">
        <f t="shared" si="1"/>
        <v>1</v>
      </c>
      <c r="Y9" s="86" t="s">
        <v>423</v>
      </c>
      <c r="Z9" s="87">
        <f t="shared" ref="Z9:Z22" si="2">AX9</f>
        <v>2.7902402759185325E-2</v>
      </c>
      <c r="AA9" s="83"/>
      <c r="AB9" s="76">
        <f t="shared" ref="AB9:AH9" si="3">BL9+0.05</f>
        <v>0.90000000000000013</v>
      </c>
      <c r="AC9" s="76">
        <f t="shared" si="3"/>
        <v>1</v>
      </c>
      <c r="AD9" s="76">
        <f t="shared" si="3"/>
        <v>0.60000000000000009</v>
      </c>
      <c r="AE9" s="76">
        <f t="shared" si="3"/>
        <v>1.1000000000000001</v>
      </c>
      <c r="AF9" s="76">
        <f t="shared" si="3"/>
        <v>0.75000000000000011</v>
      </c>
      <c r="AG9" s="76">
        <f t="shared" si="3"/>
        <v>0.85000000000000009</v>
      </c>
      <c r="AH9" s="76">
        <f t="shared" si="3"/>
        <v>1</v>
      </c>
      <c r="AI9" s="83"/>
      <c r="AL9" s="80">
        <v>1</v>
      </c>
      <c r="AM9" s="83"/>
      <c r="AN9" s="76">
        <f t="shared" ref="AN9:AU9" si="4">MROUND(D88,0.05)</f>
        <v>0.9</v>
      </c>
      <c r="AO9" s="76">
        <f t="shared" si="4"/>
        <v>0.95000000000000007</v>
      </c>
      <c r="AP9" s="76">
        <f t="shared" si="4"/>
        <v>0.60000000000000009</v>
      </c>
      <c r="AQ9" s="76">
        <f t="shared" si="4"/>
        <v>1.05</v>
      </c>
      <c r="AR9" s="76">
        <f t="shared" si="4"/>
        <v>1.05</v>
      </c>
      <c r="AS9" s="76">
        <f t="shared" si="4"/>
        <v>0.9</v>
      </c>
      <c r="AT9" s="76">
        <f t="shared" si="4"/>
        <v>1</v>
      </c>
      <c r="AU9" s="76">
        <f t="shared" si="4"/>
        <v>1</v>
      </c>
      <c r="AW9" s="81" t="s">
        <v>403</v>
      </c>
      <c r="AX9" s="16">
        <v>2.7902402759185325E-2</v>
      </c>
      <c r="AY9" s="90"/>
      <c r="AZ9" s="89">
        <f t="shared" ref="AZ9:BG9" si="5">MROUND(E147,0.05)</f>
        <v>1.05</v>
      </c>
      <c r="BA9" s="89">
        <f t="shared" si="5"/>
        <v>0.95000000000000007</v>
      </c>
      <c r="BB9" s="89">
        <f t="shared" si="5"/>
        <v>0.60000000000000009</v>
      </c>
      <c r="BC9" s="89">
        <f t="shared" si="5"/>
        <v>1</v>
      </c>
      <c r="BD9" s="89">
        <f t="shared" si="5"/>
        <v>0.95000000000000007</v>
      </c>
      <c r="BE9" s="89">
        <f t="shared" si="5"/>
        <v>0.85000000000000009</v>
      </c>
      <c r="BF9" s="89">
        <f t="shared" si="5"/>
        <v>0.95000000000000007</v>
      </c>
      <c r="BG9" s="89">
        <f t="shared" si="5"/>
        <v>0.95000000000000007</v>
      </c>
      <c r="BI9" s="86" t="s">
        <v>423</v>
      </c>
      <c r="BJ9" s="87">
        <f t="shared" ref="BJ9:BJ22" si="6">AV137</f>
        <v>0.13942496582779088</v>
      </c>
      <c r="BK9" s="83"/>
      <c r="BL9" s="76">
        <f t="shared" ref="BL9:BR9" si="7">MROUND(AX137,0.05)</f>
        <v>0.85000000000000009</v>
      </c>
      <c r="BM9" s="76">
        <f t="shared" si="7"/>
        <v>0.95000000000000007</v>
      </c>
      <c r="BN9" s="76">
        <f t="shared" si="7"/>
        <v>0.55000000000000004</v>
      </c>
      <c r="BO9" s="76">
        <f t="shared" si="7"/>
        <v>1.05</v>
      </c>
      <c r="BP9" s="76">
        <f t="shared" si="7"/>
        <v>0.70000000000000007</v>
      </c>
      <c r="BQ9" s="76">
        <f t="shared" si="7"/>
        <v>0.8</v>
      </c>
      <c r="BR9" s="76">
        <f t="shared" si="7"/>
        <v>0.95000000000000007</v>
      </c>
      <c r="BS9" s="83"/>
    </row>
    <row r="10" spans="2:71" x14ac:dyDescent="0.25">
      <c r="B10" s="92">
        <v>2</v>
      </c>
      <c r="C10" s="76">
        <f t="shared" ref="C10:C17" si="8">AM10+0.05</f>
        <v>0.4</v>
      </c>
      <c r="D10" s="83"/>
      <c r="E10" s="76">
        <f t="shared" ref="E10:K10" si="9">AO10+0.05</f>
        <v>0.90000000000000013</v>
      </c>
      <c r="F10" s="76">
        <f t="shared" si="9"/>
        <v>0.75000000000000011</v>
      </c>
      <c r="G10" s="76">
        <f t="shared" si="9"/>
        <v>0.65000000000000013</v>
      </c>
      <c r="H10" s="76">
        <f t="shared" si="9"/>
        <v>1.2000000000000002</v>
      </c>
      <c r="I10" s="76">
        <f t="shared" si="9"/>
        <v>1.1000000000000001</v>
      </c>
      <c r="J10" s="76">
        <f t="shared" si="9"/>
        <v>0.95000000000000007</v>
      </c>
      <c r="K10" s="76">
        <f t="shared" si="9"/>
        <v>1.05</v>
      </c>
      <c r="M10" s="92" t="s">
        <v>408</v>
      </c>
      <c r="N10" s="16">
        <v>1.0130501372769983E-2</v>
      </c>
      <c r="O10" s="76">
        <f>AY10+0.05</f>
        <v>0.25</v>
      </c>
      <c r="P10" s="83"/>
      <c r="Q10" s="76">
        <f t="shared" ref="Q10:W10" si="10">BA10+0.05</f>
        <v>1.05</v>
      </c>
      <c r="R10" s="76">
        <f t="shared" si="10"/>
        <v>0.60000000000000009</v>
      </c>
      <c r="S10" s="76">
        <f t="shared" si="10"/>
        <v>0.5</v>
      </c>
      <c r="T10" s="76">
        <f t="shared" si="10"/>
        <v>1.2000000000000002</v>
      </c>
      <c r="U10" s="76">
        <f t="shared" si="10"/>
        <v>0.85000000000000009</v>
      </c>
      <c r="V10" s="76">
        <f t="shared" si="10"/>
        <v>0.8</v>
      </c>
      <c r="W10" s="76">
        <f t="shared" si="10"/>
        <v>1.05</v>
      </c>
      <c r="Y10" s="77" t="s">
        <v>422</v>
      </c>
      <c r="Z10" s="85">
        <f t="shared" si="2"/>
        <v>1.0130501372769983E-2</v>
      </c>
      <c r="AA10" s="83"/>
      <c r="AB10" s="76">
        <f t="shared" ref="AB10:AF11" si="11">BL10+0.05</f>
        <v>0.95000000000000007</v>
      </c>
      <c r="AC10" s="76">
        <f t="shared" si="11"/>
        <v>1.2500000000000002</v>
      </c>
      <c r="AD10" s="76">
        <f t="shared" si="11"/>
        <v>0.25</v>
      </c>
      <c r="AE10" s="76">
        <f t="shared" si="11"/>
        <v>0.8</v>
      </c>
      <c r="AF10" s="76">
        <f t="shared" si="11"/>
        <v>0.95000000000000007</v>
      </c>
      <c r="AG10" s="83"/>
      <c r="AH10" s="76">
        <f>BR10+0.05</f>
        <v>0.45</v>
      </c>
      <c r="AI10" s="76">
        <f>BS10+0.05</f>
        <v>0.55000000000000004</v>
      </c>
      <c r="AL10" s="80">
        <v>2</v>
      </c>
      <c r="AM10" s="76">
        <f t="shared" ref="AM10:AM17" si="12">MROUND(C89,0.05)</f>
        <v>0.35000000000000003</v>
      </c>
      <c r="AN10" s="83"/>
      <c r="AO10" s="76">
        <f t="shared" ref="AO10:AU10" si="13">MROUND(E89,0.05)</f>
        <v>0.85000000000000009</v>
      </c>
      <c r="AP10" s="76">
        <f t="shared" si="13"/>
        <v>0.70000000000000007</v>
      </c>
      <c r="AQ10" s="76">
        <f t="shared" si="13"/>
        <v>0.60000000000000009</v>
      </c>
      <c r="AR10" s="76">
        <f t="shared" si="13"/>
        <v>1.1500000000000001</v>
      </c>
      <c r="AS10" s="76">
        <f t="shared" si="13"/>
        <v>1.05</v>
      </c>
      <c r="AT10" s="76">
        <f t="shared" si="13"/>
        <v>0.9</v>
      </c>
      <c r="AU10" s="76">
        <f t="shared" si="13"/>
        <v>1</v>
      </c>
      <c r="AW10" s="81" t="s">
        <v>408</v>
      </c>
      <c r="AX10" s="16">
        <v>1.0130501372769983E-2</v>
      </c>
      <c r="AY10" s="89">
        <f>MROUND(D148,0.05)</f>
        <v>0.2</v>
      </c>
      <c r="AZ10" s="90"/>
      <c r="BA10" s="89">
        <f t="shared" ref="BA10:BG10" si="14">MROUND(F148,0.05)</f>
        <v>1</v>
      </c>
      <c r="BB10" s="89">
        <f t="shared" si="14"/>
        <v>0.55000000000000004</v>
      </c>
      <c r="BC10" s="89">
        <f t="shared" si="14"/>
        <v>0.45</v>
      </c>
      <c r="BD10" s="89">
        <f t="shared" si="14"/>
        <v>1.1500000000000001</v>
      </c>
      <c r="BE10" s="89">
        <f t="shared" si="14"/>
        <v>0.8</v>
      </c>
      <c r="BF10" s="89">
        <f t="shared" si="14"/>
        <v>0.75</v>
      </c>
      <c r="BG10" s="89">
        <f t="shared" si="14"/>
        <v>1</v>
      </c>
      <c r="BI10" s="77" t="s">
        <v>422</v>
      </c>
      <c r="BJ10" s="85">
        <f t="shared" si="6"/>
        <v>8.6466864132237628E-2</v>
      </c>
      <c r="BK10" s="83"/>
      <c r="BL10" s="76">
        <f t="shared" ref="BL10:BP11" si="15">MROUND(AX138,0.05)</f>
        <v>0.9</v>
      </c>
      <c r="BM10" s="76">
        <f t="shared" si="15"/>
        <v>1.2000000000000002</v>
      </c>
      <c r="BN10" s="76">
        <f t="shared" si="15"/>
        <v>0.2</v>
      </c>
      <c r="BO10" s="76">
        <f t="shared" si="15"/>
        <v>0.75</v>
      </c>
      <c r="BP10" s="76">
        <f t="shared" si="15"/>
        <v>0.9</v>
      </c>
      <c r="BQ10" s="83"/>
      <c r="BR10" s="76">
        <f>MROUND(BD138,0.05)</f>
        <v>0.4</v>
      </c>
      <c r="BS10" s="76">
        <f>MROUND(BE138,0.05)</f>
        <v>0.5</v>
      </c>
    </row>
    <row r="11" spans="2:71" x14ac:dyDescent="0.25">
      <c r="B11" s="92">
        <v>3</v>
      </c>
      <c r="C11" s="76">
        <f t="shared" si="8"/>
        <v>0.55000000000000004</v>
      </c>
      <c r="D11" s="76">
        <f t="shared" ref="D11:D17" si="16">AN11+0.05</f>
        <v>0.4</v>
      </c>
      <c r="E11" s="83"/>
      <c r="F11" s="76">
        <f t="shared" ref="F11:K11" si="17">AP11+0.05</f>
        <v>0.90000000000000013</v>
      </c>
      <c r="G11" s="76">
        <f t="shared" si="17"/>
        <v>0.8</v>
      </c>
      <c r="H11" s="76">
        <f t="shared" si="17"/>
        <v>0.60000000000000009</v>
      </c>
      <c r="I11" s="76">
        <f t="shared" si="17"/>
        <v>1.2500000000000002</v>
      </c>
      <c r="J11" s="76">
        <f t="shared" si="17"/>
        <v>1.05</v>
      </c>
      <c r="K11" s="76">
        <f t="shared" si="17"/>
        <v>0.95000000000000007</v>
      </c>
      <c r="M11" s="92" t="s">
        <v>415</v>
      </c>
      <c r="N11" s="16">
        <v>6.0651259960522574E-3</v>
      </c>
      <c r="O11" s="76">
        <f>AY11+0.05</f>
        <v>0.25</v>
      </c>
      <c r="P11" s="76">
        <f>AZ11+0.05</f>
        <v>0.2</v>
      </c>
      <c r="Q11" s="83"/>
      <c r="R11" s="76">
        <f t="shared" ref="R11:W11" si="18">BB11+0.05</f>
        <v>0.75000000000000011</v>
      </c>
      <c r="S11" s="76">
        <f t="shared" si="18"/>
        <v>0.5</v>
      </c>
      <c r="T11" s="76">
        <f t="shared" si="18"/>
        <v>0.55000000000000004</v>
      </c>
      <c r="U11" s="76">
        <f t="shared" si="18"/>
        <v>1.1000000000000001</v>
      </c>
      <c r="V11" s="76">
        <f t="shared" si="18"/>
        <v>0.75000000000000011</v>
      </c>
      <c r="W11" s="76">
        <f t="shared" si="18"/>
        <v>0.8</v>
      </c>
      <c r="Y11" s="92" t="s">
        <v>441</v>
      </c>
      <c r="Z11" s="16">
        <f t="shared" si="2"/>
        <v>6.0651259960522574E-3</v>
      </c>
      <c r="AA11" s="83"/>
      <c r="AB11" s="76">
        <f t="shared" si="11"/>
        <v>1.05</v>
      </c>
      <c r="AC11" s="76">
        <f t="shared" si="11"/>
        <v>1.1000000000000001</v>
      </c>
      <c r="AD11" s="76">
        <f t="shared" si="11"/>
        <v>0.25</v>
      </c>
      <c r="AE11" s="76">
        <f t="shared" si="11"/>
        <v>0.8</v>
      </c>
      <c r="AF11" s="76">
        <f t="shared" si="11"/>
        <v>0.85000000000000009</v>
      </c>
      <c r="AG11" s="83"/>
      <c r="AH11" s="76">
        <f>BR11+0.05</f>
        <v>0.45</v>
      </c>
      <c r="AI11" s="76">
        <f>BS11+0.05</f>
        <v>0.5</v>
      </c>
      <c r="AL11" s="80">
        <v>3</v>
      </c>
      <c r="AM11" s="76">
        <f t="shared" si="12"/>
        <v>0.5</v>
      </c>
      <c r="AN11" s="76">
        <f t="shared" ref="AN11:AN17" si="19">MROUND(D90,0.05)</f>
        <v>0.35000000000000003</v>
      </c>
      <c r="AO11" s="83"/>
      <c r="AP11" s="76">
        <f t="shared" ref="AP11:AU11" si="20">MROUND(F90,0.05)</f>
        <v>0.85000000000000009</v>
      </c>
      <c r="AQ11" s="76">
        <f t="shared" si="20"/>
        <v>0.75</v>
      </c>
      <c r="AR11" s="76">
        <f t="shared" si="20"/>
        <v>0.55000000000000004</v>
      </c>
      <c r="AS11" s="76">
        <f t="shared" si="20"/>
        <v>1.2000000000000002</v>
      </c>
      <c r="AT11" s="76">
        <f t="shared" si="20"/>
        <v>1</v>
      </c>
      <c r="AU11" s="76">
        <f t="shared" si="20"/>
        <v>0.9</v>
      </c>
      <c r="AW11" s="81" t="s">
        <v>415</v>
      </c>
      <c r="AX11" s="16">
        <v>6.0651259960522574E-3</v>
      </c>
      <c r="AY11" s="89">
        <f>MROUND(D149,0.05)</f>
        <v>0.2</v>
      </c>
      <c r="AZ11" s="89">
        <f>MROUND(E149,0.05)</f>
        <v>0.15000000000000002</v>
      </c>
      <c r="BA11" s="90"/>
      <c r="BB11" s="89">
        <f t="shared" ref="BB11:BG11" si="21">MROUND(G149,0.05)</f>
        <v>0.70000000000000007</v>
      </c>
      <c r="BC11" s="89">
        <f t="shared" si="21"/>
        <v>0.45</v>
      </c>
      <c r="BD11" s="89">
        <f t="shared" si="21"/>
        <v>0.5</v>
      </c>
      <c r="BE11" s="89">
        <f t="shared" si="21"/>
        <v>1.05</v>
      </c>
      <c r="BF11" s="89">
        <f t="shared" si="21"/>
        <v>0.70000000000000007</v>
      </c>
      <c r="BG11" s="89">
        <f t="shared" si="21"/>
        <v>0.75</v>
      </c>
      <c r="BI11" s="81" t="s">
        <v>441</v>
      </c>
      <c r="BJ11" s="16">
        <f t="shared" si="6"/>
        <v>3.6746005792218851E-2</v>
      </c>
      <c r="BK11" s="83"/>
      <c r="BL11" s="76">
        <f t="shared" si="15"/>
        <v>1</v>
      </c>
      <c r="BM11" s="76">
        <f t="shared" si="15"/>
        <v>1.05</v>
      </c>
      <c r="BN11" s="76">
        <f t="shared" si="15"/>
        <v>0.2</v>
      </c>
      <c r="BO11" s="76">
        <f t="shared" si="15"/>
        <v>0.75</v>
      </c>
      <c r="BP11" s="76">
        <f t="shared" si="15"/>
        <v>0.8</v>
      </c>
      <c r="BQ11" s="83"/>
      <c r="BR11" s="76">
        <f>MROUND(BD139,0.05)</f>
        <v>0.4</v>
      </c>
      <c r="BS11" s="76">
        <f>MROUND(BE139,0.05)</f>
        <v>0.45</v>
      </c>
    </row>
    <row r="12" spans="2:71" ht="15.75" thickBot="1" x14ac:dyDescent="0.3">
      <c r="B12" s="92">
        <v>4</v>
      </c>
      <c r="C12" s="76">
        <f t="shared" si="8"/>
        <v>0.35000000000000003</v>
      </c>
      <c r="D12" s="76">
        <f t="shared" si="16"/>
        <v>0.55000000000000004</v>
      </c>
      <c r="E12" s="76">
        <f t="shared" ref="E12:E17" si="22">AO12+0.05</f>
        <v>0.60000000000000009</v>
      </c>
      <c r="F12" s="83"/>
      <c r="G12" s="76">
        <f>AQ12+0.05</f>
        <v>0.95000000000000007</v>
      </c>
      <c r="H12" s="76">
        <f>AR12+0.05</f>
        <v>0.85000000000000009</v>
      </c>
      <c r="I12" s="76">
        <f>AS12+0.05</f>
        <v>0.55000000000000004</v>
      </c>
      <c r="J12" s="76">
        <f>AT12+0.05</f>
        <v>1.3</v>
      </c>
      <c r="K12" s="76">
        <f>AU12+0.05</f>
        <v>1.1500000000000001</v>
      </c>
      <c r="M12" s="92" t="s">
        <v>414</v>
      </c>
      <c r="N12" s="16">
        <v>5.011139787273587E-3</v>
      </c>
      <c r="O12" s="76">
        <f>AY12+0.05</f>
        <v>0.25</v>
      </c>
      <c r="P12" s="76">
        <f>AZ12+0.05</f>
        <v>0.4</v>
      </c>
      <c r="Q12" s="76">
        <f t="shared" ref="Q12:Q17" si="23">BA12+0.05</f>
        <v>0.4</v>
      </c>
      <c r="R12" s="83"/>
      <c r="S12" s="76">
        <f>BC12+0.05</f>
        <v>0.70000000000000007</v>
      </c>
      <c r="T12" s="76">
        <f>BD12+0.05</f>
        <v>0.60000000000000009</v>
      </c>
      <c r="U12" s="76">
        <f>BE12+0.05</f>
        <v>0.55000000000000004</v>
      </c>
      <c r="V12" s="76">
        <f>BF12+0.05</f>
        <v>1.2000000000000002</v>
      </c>
      <c r="W12" s="76">
        <f>BG12+0.05</f>
        <v>1</v>
      </c>
      <c r="Y12" s="86" t="s">
        <v>424</v>
      </c>
      <c r="Z12" s="87">
        <f t="shared" si="2"/>
        <v>5.011139787273587E-3</v>
      </c>
      <c r="AA12" s="76">
        <f>BK12+0.05</f>
        <v>0.45</v>
      </c>
      <c r="AB12" s="83"/>
      <c r="AC12" s="76">
        <f>BM12+0.05</f>
        <v>0.85000000000000009</v>
      </c>
      <c r="AD12" s="76">
        <f>BN12+0.05</f>
        <v>0.95000000000000007</v>
      </c>
      <c r="AE12" s="76">
        <f>BO12+0.05</f>
        <v>0.3</v>
      </c>
      <c r="AF12" s="76">
        <f>BP12+0.05</f>
        <v>0.90000000000000013</v>
      </c>
      <c r="AG12" s="76">
        <f>BQ12+0.05</f>
        <v>1</v>
      </c>
      <c r="AH12" s="83"/>
      <c r="AI12" s="76">
        <f t="shared" ref="AI12:AI22" si="24">BS12+0.05</f>
        <v>0.55000000000000004</v>
      </c>
      <c r="AL12" s="80">
        <v>4</v>
      </c>
      <c r="AM12" s="76">
        <f t="shared" si="12"/>
        <v>0.30000000000000004</v>
      </c>
      <c r="AN12" s="76">
        <f t="shared" si="19"/>
        <v>0.5</v>
      </c>
      <c r="AO12" s="76">
        <f t="shared" ref="AO12:AO17" si="25">MROUND(E91,0.05)</f>
        <v>0.55000000000000004</v>
      </c>
      <c r="AP12" s="83"/>
      <c r="AQ12" s="76">
        <f>MROUND(G91,0.05)</f>
        <v>0.9</v>
      </c>
      <c r="AR12" s="76">
        <f>MROUND(H91,0.05)</f>
        <v>0.8</v>
      </c>
      <c r="AS12" s="76">
        <f>MROUND(I91,0.05)</f>
        <v>0.5</v>
      </c>
      <c r="AT12" s="76">
        <f>MROUND(J91,0.05)</f>
        <v>1.25</v>
      </c>
      <c r="AU12" s="76">
        <f>MROUND(K91,0.05)</f>
        <v>1.1000000000000001</v>
      </c>
      <c r="AW12" s="81" t="s">
        <v>414</v>
      </c>
      <c r="AX12" s="16">
        <v>5.011139787273587E-3</v>
      </c>
      <c r="AY12" s="89">
        <f>MROUND(D150,0.05)</f>
        <v>0.2</v>
      </c>
      <c r="AZ12" s="89">
        <f>MROUND(E150,0.05)</f>
        <v>0.35000000000000003</v>
      </c>
      <c r="BA12" s="89">
        <f t="shared" ref="BA12:BA17" si="26">MROUND(F150,0.05)</f>
        <v>0.35000000000000003</v>
      </c>
      <c r="BB12" s="90"/>
      <c r="BC12" s="89">
        <f>MROUND(H150,0.05)</f>
        <v>0.65</v>
      </c>
      <c r="BD12" s="89">
        <f>MROUND(I150,0.05)</f>
        <v>0.55000000000000004</v>
      </c>
      <c r="BE12" s="89">
        <f>MROUND(J150,0.05)</f>
        <v>0.5</v>
      </c>
      <c r="BF12" s="89">
        <f>MROUND(K150,0.05)</f>
        <v>1.1500000000000001</v>
      </c>
      <c r="BG12" s="89">
        <f>MROUND(L150,0.05)</f>
        <v>0.95000000000000007</v>
      </c>
      <c r="BI12" s="86" t="s">
        <v>424</v>
      </c>
      <c r="BJ12" s="87">
        <f t="shared" si="6"/>
        <v>6.5791795376106035E-2</v>
      </c>
      <c r="BK12" s="76">
        <f>MROUND(AW140,0.05)</f>
        <v>0.4</v>
      </c>
      <c r="BL12" s="83"/>
      <c r="BM12" s="76">
        <f>MROUND(AY140,0.05)</f>
        <v>0.8</v>
      </c>
      <c r="BN12" s="76">
        <f>MROUND(AZ140,0.05)</f>
        <v>0.9</v>
      </c>
      <c r="BO12" s="76">
        <f>MROUND(BA140,0.05)</f>
        <v>0.25</v>
      </c>
      <c r="BP12" s="76">
        <f>MROUND(BB140,0.05)</f>
        <v>0.85000000000000009</v>
      </c>
      <c r="BQ12" s="76">
        <f>MROUND(BC140,0.05)</f>
        <v>0.95000000000000007</v>
      </c>
      <c r="BR12" s="83"/>
      <c r="BS12" s="76">
        <f t="shared" ref="BS12:BS22" si="27">MROUND(BE140,0.05)</f>
        <v>0.5</v>
      </c>
    </row>
    <row r="13" spans="2:71" ht="15.75" thickBot="1" x14ac:dyDescent="0.3">
      <c r="B13" s="92">
        <v>5</v>
      </c>
      <c r="C13" s="76">
        <f t="shared" si="8"/>
        <v>1.3</v>
      </c>
      <c r="D13" s="76">
        <f t="shared" si="16"/>
        <v>0.4</v>
      </c>
      <c r="E13" s="76">
        <f t="shared" si="22"/>
        <v>0.65000000000000013</v>
      </c>
      <c r="F13" s="76">
        <f>AP13+0.05</f>
        <v>0.90000000000000013</v>
      </c>
      <c r="G13" s="83"/>
      <c r="H13" s="76">
        <f>AR13+0.05</f>
        <v>0.90000000000000013</v>
      </c>
      <c r="I13" s="76">
        <f>AS13+0.05</f>
        <v>0.60000000000000009</v>
      </c>
      <c r="J13" s="76">
        <f>AT13+0.05</f>
        <v>0.4</v>
      </c>
      <c r="K13" s="76">
        <f>AU13+0.05</f>
        <v>1.35</v>
      </c>
      <c r="M13" s="86" t="s">
        <v>417</v>
      </c>
      <c r="N13" s="87">
        <v>2.8208246971554137E-3</v>
      </c>
      <c r="O13" s="76">
        <f>AY13+0.05</f>
        <v>1.3</v>
      </c>
      <c r="P13" s="76">
        <f>AZ13+0.05</f>
        <v>0.35000000000000003</v>
      </c>
      <c r="Q13" s="76">
        <f t="shared" si="23"/>
        <v>0.45</v>
      </c>
      <c r="R13" s="76">
        <f>BB13+0.05</f>
        <v>0.60000000000000009</v>
      </c>
      <c r="S13" s="83"/>
      <c r="T13" s="76">
        <f t="shared" ref="T13:T27" si="28">BD13+0.05</f>
        <v>0.5</v>
      </c>
      <c r="U13" s="76">
        <f t="shared" ref="U13:U27" si="29">BE13+0.05</f>
        <v>0.35000000000000003</v>
      </c>
      <c r="V13" s="76">
        <f t="shared" ref="V13:V27" si="30">BF13+0.05</f>
        <v>0.45</v>
      </c>
      <c r="W13" s="76">
        <f t="shared" ref="W13:W27" si="31">BG13+0.05</f>
        <v>1</v>
      </c>
      <c r="Y13" s="77" t="s">
        <v>425</v>
      </c>
      <c r="Z13" s="85">
        <f t="shared" si="2"/>
        <v>2.8208246971554137E-3</v>
      </c>
      <c r="AA13" s="83"/>
      <c r="AB13" s="76">
        <f t="shared" ref="AB13:AE14" si="32">BL13+0.05</f>
        <v>1.1500000000000001</v>
      </c>
      <c r="AC13" s="76">
        <f t="shared" si="32"/>
        <v>0.3</v>
      </c>
      <c r="AD13" s="76">
        <f t="shared" si="32"/>
        <v>0.4</v>
      </c>
      <c r="AE13" s="76">
        <f t="shared" si="32"/>
        <v>1</v>
      </c>
      <c r="AF13" s="83"/>
      <c r="AG13" s="76">
        <f>BQ13+0.05</f>
        <v>0.5</v>
      </c>
      <c r="AH13" s="76">
        <f>BR13+0.05</f>
        <v>0.65000000000000013</v>
      </c>
      <c r="AI13" s="76">
        <f t="shared" si="24"/>
        <v>0.3</v>
      </c>
      <c r="AL13" s="80">
        <v>5</v>
      </c>
      <c r="AM13" s="76">
        <f t="shared" si="12"/>
        <v>1.25</v>
      </c>
      <c r="AN13" s="76">
        <f t="shared" si="19"/>
        <v>0.35000000000000003</v>
      </c>
      <c r="AO13" s="76">
        <f t="shared" si="25"/>
        <v>0.60000000000000009</v>
      </c>
      <c r="AP13" s="76">
        <f>MROUND(F92,0.05)</f>
        <v>0.85000000000000009</v>
      </c>
      <c r="AQ13" s="83"/>
      <c r="AR13" s="76">
        <f>MROUND(H92,0.05)</f>
        <v>0.85000000000000009</v>
      </c>
      <c r="AS13" s="76">
        <f>MROUND(I92,0.05)</f>
        <v>0.55000000000000004</v>
      </c>
      <c r="AT13" s="76">
        <f>MROUND(J92,0.05)</f>
        <v>0.35000000000000003</v>
      </c>
      <c r="AU13" s="76">
        <f>MROUND(K92,0.05)</f>
        <v>1.3</v>
      </c>
      <c r="AW13" s="86" t="s">
        <v>417</v>
      </c>
      <c r="AX13" s="87">
        <v>2.8208246971554137E-3</v>
      </c>
      <c r="AY13" s="89">
        <f>MROUND(D151,0.05)</f>
        <v>1.25</v>
      </c>
      <c r="AZ13" s="89">
        <f>MROUND(E151,0.05)</f>
        <v>0.30000000000000004</v>
      </c>
      <c r="BA13" s="89">
        <f t="shared" si="26"/>
        <v>0.4</v>
      </c>
      <c r="BB13" s="89">
        <f>MROUND(G151,0.05)</f>
        <v>0.55000000000000004</v>
      </c>
      <c r="BC13" s="90"/>
      <c r="BD13" s="89">
        <f t="shared" ref="BD13:BD27" si="33">MROUND(I151,0.05)</f>
        <v>0.45</v>
      </c>
      <c r="BE13" s="89">
        <f t="shared" ref="BE13:BE27" si="34">MROUND(J151,0.05)</f>
        <v>0.30000000000000004</v>
      </c>
      <c r="BF13" s="89">
        <f t="shared" ref="BF13:BF27" si="35">MROUND(K151,0.05)</f>
        <v>0.4</v>
      </c>
      <c r="BG13" s="89">
        <f t="shared" ref="BG13:BG27" si="36">MROUND(L151,0.05)</f>
        <v>0.95000000000000007</v>
      </c>
      <c r="BI13" s="77" t="s">
        <v>425</v>
      </c>
      <c r="BJ13" s="85">
        <f t="shared" si="6"/>
        <v>6.2672184409944168E-2</v>
      </c>
      <c r="BK13" s="83"/>
      <c r="BL13" s="76">
        <f t="shared" ref="BL13:BO14" si="37">MROUND(AX141,0.05)</f>
        <v>1.1000000000000001</v>
      </c>
      <c r="BM13" s="76">
        <f t="shared" si="37"/>
        <v>0.25</v>
      </c>
      <c r="BN13" s="76">
        <f t="shared" si="37"/>
        <v>0.35000000000000003</v>
      </c>
      <c r="BO13" s="76">
        <f t="shared" si="37"/>
        <v>0.95000000000000007</v>
      </c>
      <c r="BP13" s="83"/>
      <c r="BQ13" s="76">
        <f>MROUND(BC141,0.05)</f>
        <v>0.45</v>
      </c>
      <c r="BR13" s="76">
        <f>MROUND(BD141,0.05)</f>
        <v>0.60000000000000009</v>
      </c>
      <c r="BS13" s="76">
        <f t="shared" si="27"/>
        <v>0.25</v>
      </c>
    </row>
    <row r="14" spans="2:71" x14ac:dyDescent="0.25">
      <c r="B14" s="92">
        <v>6</v>
      </c>
      <c r="C14" s="76">
        <f t="shared" si="8"/>
        <v>1.1000000000000001</v>
      </c>
      <c r="D14" s="76">
        <f t="shared" si="16"/>
        <v>1.2500000000000002</v>
      </c>
      <c r="E14" s="76">
        <f t="shared" si="22"/>
        <v>0.55000000000000004</v>
      </c>
      <c r="F14" s="76">
        <f>AP14+0.05</f>
        <v>0.85000000000000009</v>
      </c>
      <c r="G14" s="76">
        <f>AQ14+0.05</f>
        <v>0.95000000000000007</v>
      </c>
      <c r="H14" s="83"/>
      <c r="I14" s="76">
        <f>AS14+0.05</f>
        <v>0.60000000000000009</v>
      </c>
      <c r="J14" s="76">
        <f>AT14+0.05</f>
        <v>0.55000000000000004</v>
      </c>
      <c r="K14" s="76">
        <f>AU14+0.05</f>
        <v>0.35000000000000003</v>
      </c>
      <c r="M14" s="77" t="s">
        <v>406</v>
      </c>
      <c r="N14" s="85">
        <v>5.8253911865108587E-2</v>
      </c>
      <c r="O14" s="83"/>
      <c r="P14" s="83"/>
      <c r="Q14" s="76">
        <f t="shared" si="23"/>
        <v>1.1500000000000001</v>
      </c>
      <c r="R14" s="76">
        <f>BB14+0.05</f>
        <v>0.55000000000000004</v>
      </c>
      <c r="S14" s="76">
        <f t="shared" ref="S14:S19" si="38">BC14+0.05</f>
        <v>0.65000000000000013</v>
      </c>
      <c r="T14" s="76">
        <f t="shared" si="28"/>
        <v>1.2500000000000002</v>
      </c>
      <c r="U14" s="76">
        <f t="shared" si="29"/>
        <v>0.85000000000000009</v>
      </c>
      <c r="V14" s="76">
        <f t="shared" si="30"/>
        <v>0.90000000000000013</v>
      </c>
      <c r="W14" s="76">
        <f t="shared" si="31"/>
        <v>1.05</v>
      </c>
      <c r="Y14" s="92" t="s">
        <v>428</v>
      </c>
      <c r="Z14" s="16">
        <f t="shared" si="2"/>
        <v>5.8253911865108587E-2</v>
      </c>
      <c r="AA14" s="83"/>
      <c r="AB14" s="76">
        <f t="shared" si="32"/>
        <v>1.2000000000000002</v>
      </c>
      <c r="AC14" s="76">
        <f t="shared" si="32"/>
        <v>0.4</v>
      </c>
      <c r="AD14" s="76">
        <f t="shared" si="32"/>
        <v>0.4</v>
      </c>
      <c r="AE14" s="76">
        <f t="shared" si="32"/>
        <v>0.95000000000000007</v>
      </c>
      <c r="AF14" s="83"/>
      <c r="AG14" s="76">
        <f>BQ14+0.05</f>
        <v>0.55000000000000004</v>
      </c>
      <c r="AH14" s="76">
        <f>BR14+0.05</f>
        <v>0.55000000000000004</v>
      </c>
      <c r="AI14" s="76">
        <f t="shared" si="24"/>
        <v>0.3</v>
      </c>
      <c r="AL14" s="80">
        <v>6</v>
      </c>
      <c r="AM14" s="76">
        <f t="shared" si="12"/>
        <v>1.05</v>
      </c>
      <c r="AN14" s="76">
        <f t="shared" si="19"/>
        <v>1.2000000000000002</v>
      </c>
      <c r="AO14" s="76">
        <f t="shared" si="25"/>
        <v>0.5</v>
      </c>
      <c r="AP14" s="76">
        <f>MROUND(F93,0.05)</f>
        <v>0.8</v>
      </c>
      <c r="AQ14" s="76">
        <f>MROUND(G93,0.05)</f>
        <v>0.9</v>
      </c>
      <c r="AR14" s="83"/>
      <c r="AS14" s="76">
        <f>MROUND(I93,0.05)</f>
        <v>0.55000000000000004</v>
      </c>
      <c r="AT14" s="76">
        <f>MROUND(J93,0.05)</f>
        <v>0.5</v>
      </c>
      <c r="AU14" s="76">
        <f>MROUND(K93,0.05)</f>
        <v>0.30000000000000004</v>
      </c>
      <c r="AW14" s="77" t="s">
        <v>406</v>
      </c>
      <c r="AX14" s="85">
        <v>5.8253911865108587E-2</v>
      </c>
      <c r="AY14" s="90"/>
      <c r="AZ14" s="90"/>
      <c r="BA14" s="89">
        <f t="shared" si="26"/>
        <v>1.1000000000000001</v>
      </c>
      <c r="BB14" s="89">
        <f>MROUND(G152,0.05)</f>
        <v>0.5</v>
      </c>
      <c r="BC14" s="89">
        <f t="shared" ref="BC14:BC19" si="39">MROUND(H152,0.05)</f>
        <v>0.60000000000000009</v>
      </c>
      <c r="BD14" s="89">
        <f t="shared" si="33"/>
        <v>1.2000000000000002</v>
      </c>
      <c r="BE14" s="89">
        <f t="shared" si="34"/>
        <v>0.8</v>
      </c>
      <c r="BF14" s="89">
        <f t="shared" si="35"/>
        <v>0.85000000000000009</v>
      </c>
      <c r="BG14" s="89">
        <f t="shared" si="36"/>
        <v>1</v>
      </c>
      <c r="BI14" s="81" t="s">
        <v>428</v>
      </c>
      <c r="BJ14" s="16">
        <f t="shared" si="6"/>
        <v>2.7747128005213468E-2</v>
      </c>
      <c r="BK14" s="83"/>
      <c r="BL14" s="76">
        <f t="shared" si="37"/>
        <v>1.1500000000000001</v>
      </c>
      <c r="BM14" s="76">
        <f t="shared" si="37"/>
        <v>0.35000000000000003</v>
      </c>
      <c r="BN14" s="76">
        <f t="shared" si="37"/>
        <v>0.35000000000000003</v>
      </c>
      <c r="BO14" s="76">
        <f t="shared" si="37"/>
        <v>0.9</v>
      </c>
      <c r="BP14" s="83"/>
      <c r="BQ14" s="76">
        <f>MROUND(BC142,0.05)</f>
        <v>0.5</v>
      </c>
      <c r="BR14" s="76">
        <f>MROUND(BD142,0.05)</f>
        <v>0.5</v>
      </c>
      <c r="BS14" s="76">
        <f t="shared" si="27"/>
        <v>0.25</v>
      </c>
    </row>
    <row r="15" spans="2:71" x14ac:dyDescent="0.25">
      <c r="B15" s="92">
        <v>7</v>
      </c>
      <c r="C15" s="76">
        <f t="shared" si="8"/>
        <v>0.95000000000000007</v>
      </c>
      <c r="D15" s="76">
        <f t="shared" si="16"/>
        <v>1.1000000000000001</v>
      </c>
      <c r="E15" s="76">
        <f t="shared" si="22"/>
        <v>1.2500000000000002</v>
      </c>
      <c r="F15" s="76">
        <f>AP15+0.05</f>
        <v>0.60000000000000009</v>
      </c>
      <c r="G15" s="76">
        <f>AQ15+0.05</f>
        <v>0.8</v>
      </c>
      <c r="H15" s="76">
        <f>AR15+0.05</f>
        <v>0.90000000000000013</v>
      </c>
      <c r="I15" s="83"/>
      <c r="J15" s="76">
        <f>AT15+0.05</f>
        <v>0.4</v>
      </c>
      <c r="K15" s="76">
        <f>AU15+0.05</f>
        <v>0.5</v>
      </c>
      <c r="M15" s="92" t="s">
        <v>402</v>
      </c>
      <c r="N15" s="16">
        <v>3.2195984971285931E-2</v>
      </c>
      <c r="O15" s="83"/>
      <c r="P15" s="83"/>
      <c r="Q15" s="76">
        <f t="shared" si="23"/>
        <v>0.90000000000000013</v>
      </c>
      <c r="R15" s="76">
        <f>BB15+0.05</f>
        <v>0.65000000000000013</v>
      </c>
      <c r="S15" s="76">
        <f t="shared" si="38"/>
        <v>0.55000000000000004</v>
      </c>
      <c r="T15" s="76">
        <f t="shared" si="28"/>
        <v>1.1500000000000001</v>
      </c>
      <c r="U15" s="76">
        <f t="shared" si="29"/>
        <v>0.95000000000000007</v>
      </c>
      <c r="V15" s="76">
        <f t="shared" si="30"/>
        <v>0.85000000000000009</v>
      </c>
      <c r="W15" s="76">
        <f t="shared" si="31"/>
        <v>1.1000000000000001</v>
      </c>
      <c r="Y15" s="92" t="s">
        <v>429</v>
      </c>
      <c r="Z15" s="16">
        <f t="shared" si="2"/>
        <v>3.2195984971285931E-2</v>
      </c>
      <c r="AA15" s="76">
        <f>BK15+0.05</f>
        <v>0.35000000000000003</v>
      </c>
      <c r="AB15" s="83"/>
      <c r="AC15" s="76">
        <f t="shared" ref="AC15:AF16" si="40">BM15+0.05</f>
        <v>1.1500000000000001</v>
      </c>
      <c r="AD15" s="76">
        <f t="shared" si="40"/>
        <v>0.25</v>
      </c>
      <c r="AE15" s="76">
        <f t="shared" si="40"/>
        <v>0.4</v>
      </c>
      <c r="AF15" s="76">
        <f t="shared" si="40"/>
        <v>1.05</v>
      </c>
      <c r="AG15" s="83"/>
      <c r="AH15" s="76">
        <f t="shared" ref="AH15:AH22" si="41">BR15+0.05</f>
        <v>0.5</v>
      </c>
      <c r="AI15" s="76">
        <f t="shared" si="24"/>
        <v>0.60000000000000009</v>
      </c>
      <c r="AL15" s="80">
        <v>7</v>
      </c>
      <c r="AM15" s="76">
        <f t="shared" si="12"/>
        <v>0.9</v>
      </c>
      <c r="AN15" s="76">
        <f t="shared" si="19"/>
        <v>1.05</v>
      </c>
      <c r="AO15" s="76">
        <f t="shared" si="25"/>
        <v>1.2000000000000002</v>
      </c>
      <c r="AP15" s="76">
        <f>MROUND(F94,0.05)</f>
        <v>0.55000000000000004</v>
      </c>
      <c r="AQ15" s="76">
        <f>MROUND(G94,0.05)</f>
        <v>0.75</v>
      </c>
      <c r="AR15" s="76">
        <f>MROUND(H94,0.05)</f>
        <v>0.85000000000000009</v>
      </c>
      <c r="AS15" s="83"/>
      <c r="AT15" s="76">
        <f>MROUND(J94,0.05)</f>
        <v>0.35000000000000003</v>
      </c>
      <c r="AU15" s="76">
        <f>MROUND(K94,0.05)</f>
        <v>0.45</v>
      </c>
      <c r="AW15" s="81" t="s">
        <v>402</v>
      </c>
      <c r="AX15" s="16">
        <v>3.2195984971285931E-2</v>
      </c>
      <c r="AY15" s="90"/>
      <c r="AZ15" s="90"/>
      <c r="BA15" s="89">
        <f t="shared" si="26"/>
        <v>0.85000000000000009</v>
      </c>
      <c r="BB15" s="89">
        <f>MROUND(G153,0.05)</f>
        <v>0.60000000000000009</v>
      </c>
      <c r="BC15" s="89">
        <f t="shared" si="39"/>
        <v>0.5</v>
      </c>
      <c r="BD15" s="89">
        <f t="shared" si="33"/>
        <v>1.1000000000000001</v>
      </c>
      <c r="BE15" s="89">
        <f t="shared" si="34"/>
        <v>0.9</v>
      </c>
      <c r="BF15" s="89">
        <f t="shared" si="35"/>
        <v>0.8</v>
      </c>
      <c r="BG15" s="89">
        <f t="shared" si="36"/>
        <v>1.05</v>
      </c>
      <c r="BI15" s="81" t="s">
        <v>429</v>
      </c>
      <c r="BJ15" s="16">
        <f t="shared" si="6"/>
        <v>5.0537227122264751E-2</v>
      </c>
      <c r="BK15" s="76">
        <f>MROUND(AW143,0.05)</f>
        <v>0.30000000000000004</v>
      </c>
      <c r="BL15" s="83"/>
      <c r="BM15" s="76">
        <f t="shared" ref="BM15:BP16" si="42">MROUND(AY143,0.05)</f>
        <v>1.1000000000000001</v>
      </c>
      <c r="BN15" s="76">
        <f t="shared" si="42"/>
        <v>0.2</v>
      </c>
      <c r="BO15" s="76">
        <f t="shared" si="42"/>
        <v>0.35000000000000003</v>
      </c>
      <c r="BP15" s="76">
        <f t="shared" si="42"/>
        <v>1</v>
      </c>
      <c r="BQ15" s="83"/>
      <c r="BR15" s="76">
        <f t="shared" ref="BR15:BR22" si="43">MROUND(BD143,0.05)</f>
        <v>0.45</v>
      </c>
      <c r="BS15" s="76">
        <f t="shared" si="27"/>
        <v>0.55000000000000004</v>
      </c>
    </row>
    <row r="16" spans="2:71" ht="15.75" thickBot="1" x14ac:dyDescent="0.3">
      <c r="B16" s="92">
        <v>8</v>
      </c>
      <c r="C16" s="76">
        <f t="shared" si="8"/>
        <v>1.05</v>
      </c>
      <c r="D16" s="76">
        <f t="shared" si="16"/>
        <v>0.95000000000000007</v>
      </c>
      <c r="E16" s="76">
        <f t="shared" si="22"/>
        <v>1.05</v>
      </c>
      <c r="F16" s="76">
        <f>AP16+0.05</f>
        <v>1.2000000000000002</v>
      </c>
      <c r="G16" s="76">
        <f>AQ16+0.05</f>
        <v>0.65000000000000013</v>
      </c>
      <c r="H16" s="76">
        <f>AR16+0.05</f>
        <v>0.75000000000000011</v>
      </c>
      <c r="I16" s="76">
        <f>AS16+0.05</f>
        <v>0.90000000000000013</v>
      </c>
      <c r="J16" s="83"/>
      <c r="K16" s="76">
        <f>AU16+0.05</f>
        <v>0.45</v>
      </c>
      <c r="M16" s="92" t="s">
        <v>411</v>
      </c>
      <c r="N16" s="16">
        <v>2.1940793265780974E-2</v>
      </c>
      <c r="O16" s="76">
        <f>AY16+0.05</f>
        <v>0.2</v>
      </c>
      <c r="P16" s="83"/>
      <c r="Q16" s="76">
        <f t="shared" si="23"/>
        <v>0.65000000000000013</v>
      </c>
      <c r="R16" s="83"/>
      <c r="S16" s="76">
        <f t="shared" si="38"/>
        <v>0.60000000000000009</v>
      </c>
      <c r="T16" s="76">
        <f t="shared" si="28"/>
        <v>0.90000000000000013</v>
      </c>
      <c r="U16" s="76">
        <f t="shared" si="29"/>
        <v>0.5</v>
      </c>
      <c r="V16" s="76">
        <f t="shared" si="30"/>
        <v>1</v>
      </c>
      <c r="W16" s="76">
        <f t="shared" si="31"/>
        <v>0.95000000000000007</v>
      </c>
      <c r="Y16" s="86" t="s">
        <v>433</v>
      </c>
      <c r="Z16" s="87">
        <f t="shared" si="2"/>
        <v>2.1940793265780974E-2</v>
      </c>
      <c r="AA16" s="76">
        <f>BK16+0.05</f>
        <v>0.60000000000000009</v>
      </c>
      <c r="AB16" s="83"/>
      <c r="AC16" s="76">
        <f t="shared" si="40"/>
        <v>1.2000000000000002</v>
      </c>
      <c r="AD16" s="76">
        <f t="shared" si="40"/>
        <v>0.4</v>
      </c>
      <c r="AE16" s="76">
        <f t="shared" si="40"/>
        <v>0.35000000000000003</v>
      </c>
      <c r="AF16" s="76">
        <f t="shared" si="40"/>
        <v>1.05</v>
      </c>
      <c r="AG16" s="83"/>
      <c r="AH16" s="76">
        <f t="shared" si="41"/>
        <v>0.45</v>
      </c>
      <c r="AI16" s="76">
        <f t="shared" si="24"/>
        <v>0.55000000000000004</v>
      </c>
      <c r="AL16" s="80">
        <v>8</v>
      </c>
      <c r="AM16" s="76">
        <f t="shared" si="12"/>
        <v>1</v>
      </c>
      <c r="AN16" s="76">
        <f t="shared" si="19"/>
        <v>0.9</v>
      </c>
      <c r="AO16" s="76">
        <f t="shared" si="25"/>
        <v>1</v>
      </c>
      <c r="AP16" s="76">
        <f>MROUND(F95,0.05)</f>
        <v>1.1500000000000001</v>
      </c>
      <c r="AQ16" s="76">
        <f>MROUND(G95,0.05)</f>
        <v>0.60000000000000009</v>
      </c>
      <c r="AR16" s="76">
        <f>MROUND(H95,0.05)</f>
        <v>0.70000000000000007</v>
      </c>
      <c r="AS16" s="76">
        <f>MROUND(I95,0.05)</f>
        <v>0.85000000000000009</v>
      </c>
      <c r="AT16" s="83"/>
      <c r="AU16" s="76">
        <f>MROUND(K95,0.05)</f>
        <v>0.4</v>
      </c>
      <c r="AW16" s="81" t="s">
        <v>411</v>
      </c>
      <c r="AX16" s="16">
        <v>2.1940793265780974E-2</v>
      </c>
      <c r="AY16" s="89">
        <f>MROUND(D154,0.05)</f>
        <v>0.15000000000000002</v>
      </c>
      <c r="AZ16" s="90"/>
      <c r="BA16" s="89">
        <f t="shared" si="26"/>
        <v>0.60000000000000009</v>
      </c>
      <c r="BB16" s="90"/>
      <c r="BC16" s="89">
        <f t="shared" si="39"/>
        <v>0.55000000000000004</v>
      </c>
      <c r="BD16" s="89">
        <f t="shared" si="33"/>
        <v>0.85000000000000009</v>
      </c>
      <c r="BE16" s="89">
        <f t="shared" si="34"/>
        <v>0.45</v>
      </c>
      <c r="BF16" s="89">
        <f t="shared" si="35"/>
        <v>0.95000000000000007</v>
      </c>
      <c r="BG16" s="89">
        <f t="shared" si="36"/>
        <v>0.9</v>
      </c>
      <c r="BI16" s="86" t="s">
        <v>433</v>
      </c>
      <c r="BJ16" s="87">
        <f t="shared" si="6"/>
        <v>3.2967653445570316E-2</v>
      </c>
      <c r="BK16" s="76">
        <f>MROUND(AW144,0.05)</f>
        <v>0.55000000000000004</v>
      </c>
      <c r="BL16" s="83"/>
      <c r="BM16" s="76">
        <f t="shared" si="42"/>
        <v>1.1500000000000001</v>
      </c>
      <c r="BN16" s="76">
        <f t="shared" si="42"/>
        <v>0.35000000000000003</v>
      </c>
      <c r="BO16" s="76">
        <f t="shared" si="42"/>
        <v>0.30000000000000004</v>
      </c>
      <c r="BP16" s="76">
        <f t="shared" si="42"/>
        <v>1</v>
      </c>
      <c r="BQ16" s="83"/>
      <c r="BR16" s="76">
        <f t="shared" si="43"/>
        <v>0.4</v>
      </c>
      <c r="BS16" s="76">
        <f t="shared" si="27"/>
        <v>0.5</v>
      </c>
    </row>
    <row r="17" spans="2:71" x14ac:dyDescent="0.25">
      <c r="B17" s="92">
        <v>9</v>
      </c>
      <c r="C17" s="76">
        <f t="shared" si="8"/>
        <v>1.05</v>
      </c>
      <c r="D17" s="76">
        <f t="shared" si="16"/>
        <v>1.05</v>
      </c>
      <c r="E17" s="76">
        <f t="shared" si="22"/>
        <v>0.95000000000000007</v>
      </c>
      <c r="F17" s="76">
        <f>AP17+0.05</f>
        <v>1.1000000000000001</v>
      </c>
      <c r="G17" s="76">
        <f>AQ17+0.05</f>
        <v>1.1000000000000001</v>
      </c>
      <c r="H17" s="76">
        <f>AR17+0.05</f>
        <v>0.65000000000000013</v>
      </c>
      <c r="I17" s="76">
        <f>AS17+0.05</f>
        <v>1.05</v>
      </c>
      <c r="J17" s="76">
        <f>AT17+0.05</f>
        <v>0.95000000000000007</v>
      </c>
      <c r="K17" s="83"/>
      <c r="M17" s="92" t="s">
        <v>404</v>
      </c>
      <c r="N17" s="16">
        <v>1.1431515599231154E-2</v>
      </c>
      <c r="O17" s="76">
        <f>AY17+0.05</f>
        <v>0.55000000000000004</v>
      </c>
      <c r="P17" s="83"/>
      <c r="Q17" s="76">
        <f t="shared" si="23"/>
        <v>0.60000000000000009</v>
      </c>
      <c r="R17" s="83"/>
      <c r="S17" s="76">
        <f t="shared" si="38"/>
        <v>0.8</v>
      </c>
      <c r="T17" s="76">
        <f t="shared" si="28"/>
        <v>0.90000000000000013</v>
      </c>
      <c r="U17" s="76">
        <f t="shared" si="29"/>
        <v>0.45</v>
      </c>
      <c r="V17" s="76">
        <f t="shared" si="30"/>
        <v>1.3</v>
      </c>
      <c r="W17" s="76">
        <f t="shared" si="31"/>
        <v>1.1500000000000001</v>
      </c>
      <c r="Y17" s="77" t="s">
        <v>427</v>
      </c>
      <c r="Z17" s="85">
        <f t="shared" si="2"/>
        <v>1.1431515599231154E-2</v>
      </c>
      <c r="AA17" s="83"/>
      <c r="AB17" s="76">
        <f>BL17+0.05</f>
        <v>0.55000000000000004</v>
      </c>
      <c r="AC17" s="76">
        <f>BM17+0.05</f>
        <v>0.5</v>
      </c>
      <c r="AD17" s="83"/>
      <c r="AE17" s="76">
        <f t="shared" ref="AE17:AG18" si="44">BO17+0.05</f>
        <v>0.90000000000000013</v>
      </c>
      <c r="AF17" s="76">
        <f t="shared" si="44"/>
        <v>0.8</v>
      </c>
      <c r="AG17" s="76">
        <f t="shared" si="44"/>
        <v>0.5</v>
      </c>
      <c r="AH17" s="76">
        <f t="shared" si="41"/>
        <v>1.2000000000000002</v>
      </c>
      <c r="AI17" s="76">
        <f t="shared" si="24"/>
        <v>1.05</v>
      </c>
      <c r="AL17" s="80">
        <v>9</v>
      </c>
      <c r="AM17" s="76">
        <f t="shared" si="12"/>
        <v>1</v>
      </c>
      <c r="AN17" s="76">
        <f t="shared" si="19"/>
        <v>1</v>
      </c>
      <c r="AO17" s="76">
        <f t="shared" si="25"/>
        <v>0.9</v>
      </c>
      <c r="AP17" s="76">
        <f>MROUND(F96,0.05)</f>
        <v>1.05</v>
      </c>
      <c r="AQ17" s="76">
        <f>MROUND(G96,0.05)</f>
        <v>1.05</v>
      </c>
      <c r="AR17" s="76">
        <f>MROUND(H96,0.05)</f>
        <v>0.60000000000000009</v>
      </c>
      <c r="AS17" s="76">
        <f>MROUND(I96,0.05)</f>
        <v>1</v>
      </c>
      <c r="AT17" s="76">
        <f>MROUND(J96,0.05)</f>
        <v>0.9</v>
      </c>
      <c r="AU17" s="83"/>
      <c r="AW17" s="81" t="s">
        <v>404</v>
      </c>
      <c r="AX17" s="16">
        <v>1.1431515599231154E-2</v>
      </c>
      <c r="AY17" s="89">
        <f>MROUND(D155,0.05)</f>
        <v>0.5</v>
      </c>
      <c r="AZ17" s="90"/>
      <c r="BA17" s="89">
        <f t="shared" si="26"/>
        <v>0.55000000000000004</v>
      </c>
      <c r="BB17" s="90"/>
      <c r="BC17" s="89">
        <f t="shared" si="39"/>
        <v>0.75</v>
      </c>
      <c r="BD17" s="89">
        <f t="shared" si="33"/>
        <v>0.85000000000000009</v>
      </c>
      <c r="BE17" s="89">
        <f t="shared" si="34"/>
        <v>0.4</v>
      </c>
      <c r="BF17" s="89">
        <f t="shared" si="35"/>
        <v>1.25</v>
      </c>
      <c r="BG17" s="89">
        <f t="shared" si="36"/>
        <v>1.1000000000000001</v>
      </c>
      <c r="BI17" s="77" t="s">
        <v>427</v>
      </c>
      <c r="BJ17" s="85">
        <f t="shared" si="6"/>
        <v>8.8141949356903726E-2</v>
      </c>
      <c r="BK17" s="83"/>
      <c r="BL17" s="76">
        <f>MROUND(AX145,0.05)</f>
        <v>0.5</v>
      </c>
      <c r="BM17" s="76">
        <f>MROUND(AY145,0.05)</f>
        <v>0.45</v>
      </c>
      <c r="BN17" s="83"/>
      <c r="BO17" s="76">
        <f t="shared" ref="BO17:BQ18" si="45">MROUND(BA145,0.05)</f>
        <v>0.85000000000000009</v>
      </c>
      <c r="BP17" s="76">
        <f t="shared" si="45"/>
        <v>0.75</v>
      </c>
      <c r="BQ17" s="76">
        <f t="shared" si="45"/>
        <v>0.45</v>
      </c>
      <c r="BR17" s="76">
        <f t="shared" si="43"/>
        <v>1.1500000000000001</v>
      </c>
      <c r="BS17" s="76">
        <f t="shared" si="27"/>
        <v>1</v>
      </c>
    </row>
    <row r="18" spans="2:71" x14ac:dyDescent="0.25">
      <c r="M18" s="92" t="s">
        <v>407</v>
      </c>
      <c r="N18" s="16">
        <v>3.8541076054045026E-2</v>
      </c>
      <c r="O18" s="83"/>
      <c r="P18" s="76">
        <f>AZ18+0.05</f>
        <v>0.55000000000000004</v>
      </c>
      <c r="Q18" s="83"/>
      <c r="R18" s="76">
        <f t="shared" ref="R18:R23" si="46">BB18+0.05</f>
        <v>0.65000000000000013</v>
      </c>
      <c r="S18" s="76">
        <f t="shared" si="38"/>
        <v>0.8</v>
      </c>
      <c r="T18" s="76">
        <f t="shared" si="28"/>
        <v>0.55000000000000004</v>
      </c>
      <c r="U18" s="76">
        <f t="shared" si="29"/>
        <v>1.05</v>
      </c>
      <c r="V18" s="76">
        <f t="shared" si="30"/>
        <v>0.95000000000000007</v>
      </c>
      <c r="W18" s="76">
        <f t="shared" si="31"/>
        <v>0.85000000000000009</v>
      </c>
      <c r="Y18" s="92" t="s">
        <v>431</v>
      </c>
      <c r="Z18" s="16">
        <f t="shared" si="2"/>
        <v>3.8541076054045026E-2</v>
      </c>
      <c r="AA18" s="83"/>
      <c r="AB18" s="76">
        <f>BL18+0.05</f>
        <v>0.60000000000000009</v>
      </c>
      <c r="AC18" s="76">
        <f>BM18+0.05</f>
        <v>0.60000000000000009</v>
      </c>
      <c r="AD18" s="83"/>
      <c r="AE18" s="76">
        <f t="shared" si="44"/>
        <v>1</v>
      </c>
      <c r="AF18" s="76">
        <f t="shared" si="44"/>
        <v>0.85000000000000009</v>
      </c>
      <c r="AG18" s="76">
        <f t="shared" si="44"/>
        <v>0.45</v>
      </c>
      <c r="AH18" s="76">
        <f t="shared" si="41"/>
        <v>1.35</v>
      </c>
      <c r="AI18" s="76">
        <f t="shared" si="24"/>
        <v>1.1000000000000001</v>
      </c>
      <c r="AW18" s="81" t="s">
        <v>407</v>
      </c>
      <c r="AX18" s="16">
        <v>3.8541076054045026E-2</v>
      </c>
      <c r="AY18" s="90"/>
      <c r="AZ18" s="89">
        <f>MROUND(E156,0.05)</f>
        <v>0.5</v>
      </c>
      <c r="BA18" s="90"/>
      <c r="BB18" s="89">
        <f t="shared" ref="BB18:BB23" si="47">MROUND(G156,0.05)</f>
        <v>0.60000000000000009</v>
      </c>
      <c r="BC18" s="89">
        <f t="shared" si="39"/>
        <v>0.75</v>
      </c>
      <c r="BD18" s="89">
        <f t="shared" si="33"/>
        <v>0.5</v>
      </c>
      <c r="BE18" s="89">
        <f t="shared" si="34"/>
        <v>1</v>
      </c>
      <c r="BF18" s="89">
        <f t="shared" si="35"/>
        <v>0.9</v>
      </c>
      <c r="BG18" s="89">
        <f t="shared" si="36"/>
        <v>0.8</v>
      </c>
      <c r="BI18" s="81" t="s">
        <v>431</v>
      </c>
      <c r="BJ18" s="16">
        <f t="shared" si="6"/>
        <v>2.5942647152237486E-2</v>
      </c>
      <c r="BK18" s="83"/>
      <c r="BL18" s="76">
        <f>MROUND(AX146,0.05)</f>
        <v>0.55000000000000004</v>
      </c>
      <c r="BM18" s="76">
        <f>MROUND(AY146,0.05)</f>
        <v>0.55000000000000004</v>
      </c>
      <c r="BN18" s="83"/>
      <c r="BO18" s="76">
        <f t="shared" si="45"/>
        <v>0.95000000000000007</v>
      </c>
      <c r="BP18" s="76">
        <f t="shared" si="45"/>
        <v>0.8</v>
      </c>
      <c r="BQ18" s="76">
        <f t="shared" si="45"/>
        <v>0.4</v>
      </c>
      <c r="BR18" s="76">
        <f t="shared" si="43"/>
        <v>1.3</v>
      </c>
      <c r="BS18" s="76">
        <f t="shared" si="27"/>
        <v>1.05</v>
      </c>
    </row>
    <row r="19" spans="2:71" x14ac:dyDescent="0.25">
      <c r="B19" s="129" t="s">
        <v>455</v>
      </c>
      <c r="C19" s="129"/>
      <c r="D19" s="129"/>
      <c r="E19" s="129"/>
      <c r="F19" s="129"/>
      <c r="G19" s="129"/>
      <c r="H19" s="129"/>
      <c r="I19" s="129"/>
      <c r="J19" s="129"/>
      <c r="K19" s="129"/>
      <c r="M19" s="92" t="s">
        <v>418</v>
      </c>
      <c r="N19" s="16">
        <v>1.3374802671666828E-2</v>
      </c>
      <c r="O19" s="83"/>
      <c r="P19" s="76">
        <f>AZ19+0.05</f>
        <v>0.45</v>
      </c>
      <c r="Q19" s="83"/>
      <c r="R19" s="76">
        <f t="shared" si="46"/>
        <v>0.85000000000000009</v>
      </c>
      <c r="S19" s="76">
        <f t="shared" si="38"/>
        <v>0.8</v>
      </c>
      <c r="T19" s="76">
        <f t="shared" si="28"/>
        <v>0.5</v>
      </c>
      <c r="U19" s="76">
        <f t="shared" si="29"/>
        <v>1.2500000000000002</v>
      </c>
      <c r="V19" s="76">
        <f t="shared" si="30"/>
        <v>1.1000000000000001</v>
      </c>
      <c r="W19" s="76">
        <f t="shared" si="31"/>
        <v>0.85000000000000009</v>
      </c>
      <c r="Y19" s="92" t="s">
        <v>421</v>
      </c>
      <c r="Z19" s="16">
        <f t="shared" si="2"/>
        <v>1.3374802671666828E-2</v>
      </c>
      <c r="AA19" s="76">
        <f>BK19+0.05</f>
        <v>0.4</v>
      </c>
      <c r="AB19" s="83"/>
      <c r="AC19" s="76">
        <f>BM19+0.05</f>
        <v>0.55000000000000004</v>
      </c>
      <c r="AD19" s="76">
        <f>BN19+0.05</f>
        <v>0.45</v>
      </c>
      <c r="AE19" s="83"/>
      <c r="AF19" s="76">
        <f>BP19+0.05</f>
        <v>0.90000000000000013</v>
      </c>
      <c r="AG19" s="76">
        <f>BQ19+0.05</f>
        <v>0.60000000000000009</v>
      </c>
      <c r="AH19" s="76">
        <f t="shared" si="41"/>
        <v>0.4</v>
      </c>
      <c r="AI19" s="76">
        <f t="shared" si="24"/>
        <v>1.2500000000000002</v>
      </c>
      <c r="AL19" s="129" t="s">
        <v>446</v>
      </c>
      <c r="AM19" s="129"/>
      <c r="AN19" s="129"/>
      <c r="AO19" s="129"/>
      <c r="AP19" s="129"/>
      <c r="AQ19" s="129"/>
      <c r="AR19" s="129"/>
      <c r="AS19" s="129"/>
      <c r="AT19" s="129"/>
      <c r="AU19" s="129"/>
      <c r="AW19" s="81" t="s">
        <v>418</v>
      </c>
      <c r="AX19" s="16">
        <v>1.3374802671666828E-2</v>
      </c>
      <c r="AY19" s="90"/>
      <c r="AZ19" s="89">
        <f>MROUND(E157,0.05)</f>
        <v>0.4</v>
      </c>
      <c r="BA19" s="90"/>
      <c r="BB19" s="89">
        <f t="shared" si="47"/>
        <v>0.8</v>
      </c>
      <c r="BC19" s="89">
        <f t="shared" si="39"/>
        <v>0.75</v>
      </c>
      <c r="BD19" s="89">
        <f t="shared" si="33"/>
        <v>0.45</v>
      </c>
      <c r="BE19" s="89">
        <f t="shared" si="34"/>
        <v>1.2000000000000002</v>
      </c>
      <c r="BF19" s="89">
        <f t="shared" si="35"/>
        <v>1.05</v>
      </c>
      <c r="BG19" s="89">
        <f t="shared" si="36"/>
        <v>0.8</v>
      </c>
      <c r="BI19" s="81" t="s">
        <v>421</v>
      </c>
      <c r="BJ19" s="16">
        <f t="shared" si="6"/>
        <v>4.6540078531383144E-2</v>
      </c>
      <c r="BK19" s="76">
        <f>MROUND(AW147,0.05)</f>
        <v>0.35000000000000003</v>
      </c>
      <c r="BL19" s="83"/>
      <c r="BM19" s="76">
        <f>MROUND(AY147,0.05)</f>
        <v>0.5</v>
      </c>
      <c r="BN19" s="76">
        <f>MROUND(AZ147,0.05)</f>
        <v>0.4</v>
      </c>
      <c r="BO19" s="83"/>
      <c r="BP19" s="76">
        <f>MROUND(BB147,0.05)</f>
        <v>0.85000000000000009</v>
      </c>
      <c r="BQ19" s="76">
        <f>MROUND(BC147,0.05)</f>
        <v>0.55000000000000004</v>
      </c>
      <c r="BR19" s="76">
        <f t="shared" si="43"/>
        <v>0.35000000000000003</v>
      </c>
      <c r="BS19" s="76">
        <f t="shared" si="27"/>
        <v>1.2000000000000002</v>
      </c>
    </row>
    <row r="20" spans="2:71" x14ac:dyDescent="0.25">
      <c r="B20" s="14" t="s">
        <v>443</v>
      </c>
      <c r="C20" s="92">
        <v>1</v>
      </c>
      <c r="D20" s="92">
        <v>2</v>
      </c>
      <c r="E20" s="92">
        <v>3</v>
      </c>
      <c r="F20" s="92">
        <v>4</v>
      </c>
      <c r="G20" s="92">
        <v>5</v>
      </c>
      <c r="H20" s="92">
        <v>6</v>
      </c>
      <c r="I20" s="92">
        <v>7</v>
      </c>
      <c r="J20" s="92">
        <v>8</v>
      </c>
      <c r="K20" s="92">
        <v>9</v>
      </c>
      <c r="M20" s="92" t="s">
        <v>413</v>
      </c>
      <c r="N20" s="16">
        <v>1.0337534378065795E-2</v>
      </c>
      <c r="O20" s="76">
        <f t="shared" ref="O20:O27" si="48">AY20+0.05</f>
        <v>0.5</v>
      </c>
      <c r="P20" s="76">
        <f>AZ20+0.05</f>
        <v>0.25</v>
      </c>
      <c r="Q20" s="83"/>
      <c r="R20" s="76">
        <f t="shared" si="46"/>
        <v>0.70000000000000007</v>
      </c>
      <c r="S20" s="83"/>
      <c r="T20" s="76">
        <f t="shared" si="28"/>
        <v>0.60000000000000009</v>
      </c>
      <c r="U20" s="76">
        <f t="shared" si="29"/>
        <v>0.90000000000000013</v>
      </c>
      <c r="V20" s="76">
        <f t="shared" si="30"/>
        <v>0.45</v>
      </c>
      <c r="W20" s="76">
        <f t="shared" si="31"/>
        <v>1.05</v>
      </c>
      <c r="Y20" s="92" t="s">
        <v>432</v>
      </c>
      <c r="Z20" s="16">
        <f t="shared" si="2"/>
        <v>1.0337534378065795E-2</v>
      </c>
      <c r="AA20" s="76">
        <f>BK20+0.05</f>
        <v>0.90000000000000013</v>
      </c>
      <c r="AB20" s="83"/>
      <c r="AC20" s="76">
        <f>BM20+0.05</f>
        <v>0.5</v>
      </c>
      <c r="AD20" s="76">
        <f>BN20+0.05</f>
        <v>0.60000000000000009</v>
      </c>
      <c r="AE20" s="83"/>
      <c r="AF20" s="76">
        <f>BP20+0.05</f>
        <v>0.90000000000000013</v>
      </c>
      <c r="AG20" s="76">
        <f>BQ20+0.05</f>
        <v>0.60000000000000009</v>
      </c>
      <c r="AH20" s="76">
        <f t="shared" si="41"/>
        <v>0.35000000000000003</v>
      </c>
      <c r="AI20" s="76">
        <f t="shared" si="24"/>
        <v>1.35</v>
      </c>
      <c r="AL20" s="14" t="s">
        <v>443</v>
      </c>
      <c r="AM20" s="81">
        <v>1</v>
      </c>
      <c r="AN20" s="81">
        <v>2</v>
      </c>
      <c r="AO20" s="81">
        <v>3</v>
      </c>
      <c r="AP20" s="81">
        <v>4</v>
      </c>
      <c r="AQ20" s="81">
        <v>5</v>
      </c>
      <c r="AR20" s="81">
        <v>6</v>
      </c>
      <c r="AS20" s="81">
        <v>7</v>
      </c>
      <c r="AT20" s="81">
        <v>8</v>
      </c>
      <c r="AU20" s="81">
        <v>9</v>
      </c>
      <c r="AW20" s="81" t="s">
        <v>413</v>
      </c>
      <c r="AX20" s="16">
        <v>1.0337534378065795E-2</v>
      </c>
      <c r="AY20" s="89">
        <f t="shared" ref="AY20:AY27" si="49">MROUND(D158,0.05)</f>
        <v>0.45</v>
      </c>
      <c r="AZ20" s="89">
        <f>MROUND(E158,0.05)</f>
        <v>0.2</v>
      </c>
      <c r="BA20" s="90"/>
      <c r="BB20" s="89">
        <f t="shared" si="47"/>
        <v>0.65</v>
      </c>
      <c r="BC20" s="90"/>
      <c r="BD20" s="89">
        <f t="shared" si="33"/>
        <v>0.55000000000000004</v>
      </c>
      <c r="BE20" s="89">
        <f t="shared" si="34"/>
        <v>0.85000000000000009</v>
      </c>
      <c r="BF20" s="89">
        <f t="shared" si="35"/>
        <v>0.4</v>
      </c>
      <c r="BG20" s="89">
        <f t="shared" si="36"/>
        <v>1</v>
      </c>
      <c r="BI20" s="81" t="s">
        <v>432</v>
      </c>
      <c r="BJ20" s="16">
        <f t="shared" si="6"/>
        <v>2.3837027382467599E-2</v>
      </c>
      <c r="BK20" s="76">
        <f>MROUND(AW148,0.05)</f>
        <v>0.85000000000000009</v>
      </c>
      <c r="BL20" s="83"/>
      <c r="BM20" s="76">
        <f>MROUND(AY148,0.05)</f>
        <v>0.45</v>
      </c>
      <c r="BN20" s="76">
        <f>MROUND(AZ148,0.05)</f>
        <v>0.55000000000000004</v>
      </c>
      <c r="BO20" s="83"/>
      <c r="BP20" s="76">
        <f>MROUND(BB148,0.05)</f>
        <v>0.85000000000000009</v>
      </c>
      <c r="BQ20" s="76">
        <f>MROUND(BC148,0.05)</f>
        <v>0.55000000000000004</v>
      </c>
      <c r="BR20" s="76">
        <f t="shared" si="43"/>
        <v>0.30000000000000004</v>
      </c>
      <c r="BS20" s="76">
        <f t="shared" si="27"/>
        <v>1.3</v>
      </c>
    </row>
    <row r="21" spans="2:71" ht="15.75" thickBot="1" x14ac:dyDescent="0.3">
      <c r="B21" s="92">
        <v>2</v>
      </c>
      <c r="C21" s="76">
        <f t="shared" ref="C21:C27" si="50">AM21+0.05</f>
        <v>0.3</v>
      </c>
      <c r="D21" s="83"/>
      <c r="E21" s="76">
        <f t="shared" ref="E21:K21" si="51">AO21+0.05</f>
        <v>0.90000000000000013</v>
      </c>
      <c r="F21" s="76">
        <f t="shared" si="51"/>
        <v>0.8</v>
      </c>
      <c r="G21" s="76">
        <f t="shared" si="51"/>
        <v>0.65000000000000013</v>
      </c>
      <c r="H21" s="76">
        <f t="shared" si="51"/>
        <v>1.2000000000000002</v>
      </c>
      <c r="I21" s="76">
        <f t="shared" si="51"/>
        <v>1.1500000000000001</v>
      </c>
      <c r="J21" s="76">
        <f t="shared" si="51"/>
        <v>0.95000000000000007</v>
      </c>
      <c r="K21" s="76">
        <f t="shared" si="51"/>
        <v>1.1000000000000001</v>
      </c>
      <c r="M21" s="86" t="s">
        <v>410</v>
      </c>
      <c r="N21" s="87">
        <v>8.4083631923548355E-3</v>
      </c>
      <c r="O21" s="76">
        <f t="shared" si="48"/>
        <v>0.95000000000000007</v>
      </c>
      <c r="P21" s="76">
        <f>AZ21+0.05</f>
        <v>0.35000000000000003</v>
      </c>
      <c r="Q21" s="83"/>
      <c r="R21" s="76">
        <f t="shared" si="46"/>
        <v>0.70000000000000007</v>
      </c>
      <c r="S21" s="83"/>
      <c r="T21" s="76">
        <f t="shared" si="28"/>
        <v>0.75000000000000011</v>
      </c>
      <c r="U21" s="76">
        <f t="shared" si="29"/>
        <v>0.65000000000000013</v>
      </c>
      <c r="V21" s="76">
        <f t="shared" si="30"/>
        <v>0.35000000000000003</v>
      </c>
      <c r="W21" s="76">
        <f t="shared" si="31"/>
        <v>1.3</v>
      </c>
      <c r="Y21" s="92" t="s">
        <v>430</v>
      </c>
      <c r="Z21" s="16">
        <f t="shared" si="2"/>
        <v>8.4083631923548355E-3</v>
      </c>
      <c r="AA21" s="76">
        <f>BK21+0.05</f>
        <v>0.5</v>
      </c>
      <c r="AB21" s="76">
        <f>BL21+0.05</f>
        <v>0.45</v>
      </c>
      <c r="AC21" s="83"/>
      <c r="AD21" s="76">
        <f>BN21+0.05</f>
        <v>0.60000000000000009</v>
      </c>
      <c r="AE21" s="76">
        <f>BO21+0.05</f>
        <v>0.55000000000000004</v>
      </c>
      <c r="AF21" s="83"/>
      <c r="AG21" s="76">
        <f>BQ21+0.05</f>
        <v>0.75000000000000011</v>
      </c>
      <c r="AH21" s="76">
        <f t="shared" si="41"/>
        <v>0.65000000000000013</v>
      </c>
      <c r="AI21" s="76">
        <f t="shared" si="24"/>
        <v>0.3</v>
      </c>
      <c r="AL21" s="81">
        <v>2</v>
      </c>
      <c r="AM21" s="76">
        <f t="shared" ref="AM21:AM27" si="52">MROUND(C54,0.05)</f>
        <v>0.25</v>
      </c>
      <c r="AN21" s="83"/>
      <c r="AO21" s="76">
        <f t="shared" ref="AO21:AU21" si="53">MROUND(E54,0.05)</f>
        <v>0.85000000000000009</v>
      </c>
      <c r="AP21" s="76">
        <f t="shared" si="53"/>
        <v>0.75</v>
      </c>
      <c r="AQ21" s="76">
        <f t="shared" si="53"/>
        <v>0.60000000000000009</v>
      </c>
      <c r="AR21" s="76">
        <f t="shared" si="53"/>
        <v>1.1500000000000001</v>
      </c>
      <c r="AS21" s="76">
        <f t="shared" si="53"/>
        <v>1.1000000000000001</v>
      </c>
      <c r="AT21" s="76">
        <f t="shared" si="53"/>
        <v>0.9</v>
      </c>
      <c r="AU21" s="76">
        <f t="shared" si="53"/>
        <v>1.05</v>
      </c>
      <c r="AW21" s="86" t="s">
        <v>410</v>
      </c>
      <c r="AX21" s="87">
        <v>8.4083631923548355E-3</v>
      </c>
      <c r="AY21" s="89">
        <f t="shared" si="49"/>
        <v>0.9</v>
      </c>
      <c r="AZ21" s="89">
        <f>MROUND(E159,0.05)</f>
        <v>0.30000000000000004</v>
      </c>
      <c r="BA21" s="90"/>
      <c r="BB21" s="89">
        <f t="shared" si="47"/>
        <v>0.65</v>
      </c>
      <c r="BC21" s="90"/>
      <c r="BD21" s="89">
        <f t="shared" si="33"/>
        <v>0.70000000000000007</v>
      </c>
      <c r="BE21" s="89">
        <f t="shared" si="34"/>
        <v>0.60000000000000009</v>
      </c>
      <c r="BF21" s="89">
        <f t="shared" si="35"/>
        <v>0.30000000000000004</v>
      </c>
      <c r="BG21" s="89">
        <f t="shared" si="36"/>
        <v>1.25</v>
      </c>
      <c r="BI21" s="81" t="s">
        <v>430</v>
      </c>
      <c r="BJ21" s="16">
        <f t="shared" si="6"/>
        <v>2.8756413906030544E-2</v>
      </c>
      <c r="BK21" s="76">
        <f>MROUND(AW149,0.05)</f>
        <v>0.45</v>
      </c>
      <c r="BL21" s="76">
        <f>MROUND(AX149,0.05)</f>
        <v>0.4</v>
      </c>
      <c r="BM21" s="83"/>
      <c r="BN21" s="76">
        <f>MROUND(AZ149,0.05)</f>
        <v>0.55000000000000004</v>
      </c>
      <c r="BO21" s="76">
        <f>MROUND(BA149,0.05)</f>
        <v>0.5</v>
      </c>
      <c r="BP21" s="83"/>
      <c r="BQ21" s="76">
        <f>MROUND(BC149,0.05)</f>
        <v>0.70000000000000007</v>
      </c>
      <c r="BR21" s="76">
        <f t="shared" si="43"/>
        <v>0.60000000000000009</v>
      </c>
      <c r="BS21" s="76">
        <f t="shared" si="27"/>
        <v>0.25</v>
      </c>
    </row>
    <row r="22" spans="2:71" x14ac:dyDescent="0.25">
      <c r="B22" s="92">
        <v>3</v>
      </c>
      <c r="C22" s="76">
        <f t="shared" si="50"/>
        <v>0.45</v>
      </c>
      <c r="D22" s="76">
        <f t="shared" ref="D22:D27" si="54">AN22+0.05</f>
        <v>0.35000000000000003</v>
      </c>
      <c r="E22" s="83"/>
      <c r="F22" s="76">
        <f t="shared" ref="F22:K22" si="55">AP22+0.05</f>
        <v>0.95000000000000007</v>
      </c>
      <c r="G22" s="76">
        <f t="shared" si="55"/>
        <v>0.8</v>
      </c>
      <c r="H22" s="76">
        <f t="shared" si="55"/>
        <v>0.60000000000000009</v>
      </c>
      <c r="I22" s="76">
        <f t="shared" si="55"/>
        <v>1.35</v>
      </c>
      <c r="J22" s="76">
        <f t="shared" si="55"/>
        <v>1.1000000000000001</v>
      </c>
      <c r="K22" s="76">
        <f t="shared" si="55"/>
        <v>0.95000000000000007</v>
      </c>
      <c r="M22" s="77" t="s">
        <v>409</v>
      </c>
      <c r="N22" s="85">
        <v>8.5848117764137644E-3</v>
      </c>
      <c r="O22" s="76">
        <f t="shared" si="48"/>
        <v>0.35000000000000003</v>
      </c>
      <c r="P22" s="83"/>
      <c r="Q22" s="83"/>
      <c r="R22" s="76">
        <f t="shared" si="46"/>
        <v>0.95000000000000007</v>
      </c>
      <c r="S22" s="76">
        <f>BC22+0.05</f>
        <v>0.55000000000000004</v>
      </c>
      <c r="T22" s="76">
        <f t="shared" si="28"/>
        <v>0.60000000000000009</v>
      </c>
      <c r="U22" s="76">
        <f t="shared" si="29"/>
        <v>1.3</v>
      </c>
      <c r="V22" s="76">
        <f t="shared" si="30"/>
        <v>0.75000000000000011</v>
      </c>
      <c r="W22" s="76">
        <f t="shared" si="31"/>
        <v>0.85000000000000009</v>
      </c>
      <c r="Y22" s="92" t="s">
        <v>426</v>
      </c>
      <c r="Z22" s="16">
        <f t="shared" si="2"/>
        <v>8.5848117764137644E-3</v>
      </c>
      <c r="AA22" s="76">
        <f>BK22+0.05</f>
        <v>0.60000000000000009</v>
      </c>
      <c r="AB22" s="76">
        <f>BL22+0.05</f>
        <v>0.65000000000000013</v>
      </c>
      <c r="AC22" s="83"/>
      <c r="AD22" s="76">
        <f>BN22+0.05</f>
        <v>0.55000000000000004</v>
      </c>
      <c r="AE22" s="76">
        <f>BO22+0.05</f>
        <v>0.60000000000000009</v>
      </c>
      <c r="AF22" s="83"/>
      <c r="AG22" s="76">
        <f>BQ22+0.05</f>
        <v>0.60000000000000009</v>
      </c>
      <c r="AH22" s="76">
        <f t="shared" si="41"/>
        <v>0.55000000000000004</v>
      </c>
      <c r="AI22" s="76">
        <f t="shared" si="24"/>
        <v>0.3</v>
      </c>
      <c r="AL22" s="81">
        <v>3</v>
      </c>
      <c r="AM22" s="76">
        <f t="shared" si="52"/>
        <v>0.4</v>
      </c>
      <c r="AN22" s="76">
        <f t="shared" ref="AN22:AN27" si="56">MROUND(D55,0.05)</f>
        <v>0.30000000000000004</v>
      </c>
      <c r="AO22" s="83"/>
      <c r="AP22" s="76">
        <f t="shared" ref="AP22:AU22" si="57">MROUND(F55,0.05)</f>
        <v>0.9</v>
      </c>
      <c r="AQ22" s="76">
        <f t="shared" si="57"/>
        <v>0.75</v>
      </c>
      <c r="AR22" s="76">
        <f t="shared" si="57"/>
        <v>0.55000000000000004</v>
      </c>
      <c r="AS22" s="76">
        <f t="shared" si="57"/>
        <v>1.3</v>
      </c>
      <c r="AT22" s="76">
        <f t="shared" si="57"/>
        <v>1.05</v>
      </c>
      <c r="AU22" s="76">
        <f t="shared" si="57"/>
        <v>0.9</v>
      </c>
      <c r="AW22" s="77" t="s">
        <v>409</v>
      </c>
      <c r="AX22" s="85">
        <v>8.5848117764137644E-3</v>
      </c>
      <c r="AY22" s="89">
        <f t="shared" si="49"/>
        <v>0.30000000000000004</v>
      </c>
      <c r="AZ22" s="90"/>
      <c r="BA22" s="90"/>
      <c r="BB22" s="89">
        <f t="shared" si="47"/>
        <v>0.9</v>
      </c>
      <c r="BC22" s="89">
        <f>MROUND(H160,0.05)</f>
        <v>0.5</v>
      </c>
      <c r="BD22" s="89">
        <f t="shared" si="33"/>
        <v>0.55000000000000004</v>
      </c>
      <c r="BE22" s="89">
        <f t="shared" si="34"/>
        <v>1.25</v>
      </c>
      <c r="BF22" s="89">
        <f t="shared" si="35"/>
        <v>0.70000000000000007</v>
      </c>
      <c r="BG22" s="89">
        <f t="shared" si="36"/>
        <v>0.8</v>
      </c>
      <c r="BI22" s="81" t="s">
        <v>426</v>
      </c>
      <c r="BJ22" s="16">
        <f t="shared" si="6"/>
        <v>2.592617861772532E-2</v>
      </c>
      <c r="BK22" s="76">
        <f>MROUND(AW150,0.05)</f>
        <v>0.55000000000000004</v>
      </c>
      <c r="BL22" s="76">
        <f>MROUND(AX150,0.05)</f>
        <v>0.60000000000000009</v>
      </c>
      <c r="BM22" s="83"/>
      <c r="BN22" s="76">
        <f>MROUND(AZ150,0.05)</f>
        <v>0.5</v>
      </c>
      <c r="BO22" s="76">
        <f>MROUND(BA150,0.05)</f>
        <v>0.55000000000000004</v>
      </c>
      <c r="BP22" s="83"/>
      <c r="BQ22" s="76">
        <f>MROUND(BC150,0.05)</f>
        <v>0.55000000000000004</v>
      </c>
      <c r="BR22" s="76">
        <f t="shared" si="43"/>
        <v>0.5</v>
      </c>
      <c r="BS22" s="76">
        <f t="shared" si="27"/>
        <v>0.25</v>
      </c>
    </row>
    <row r="23" spans="2:71" x14ac:dyDescent="0.25">
      <c r="B23" s="92">
        <v>4</v>
      </c>
      <c r="C23" s="76">
        <f t="shared" si="50"/>
        <v>0.35000000000000003</v>
      </c>
      <c r="D23" s="76">
        <f t="shared" si="54"/>
        <v>0.45</v>
      </c>
      <c r="E23" s="76">
        <f>AO23+0.05</f>
        <v>0.55000000000000004</v>
      </c>
      <c r="F23" s="83"/>
      <c r="G23" s="76">
        <f>AQ23+0.05</f>
        <v>0.95000000000000007</v>
      </c>
      <c r="H23" s="76">
        <f>AR23+0.05</f>
        <v>0.95000000000000007</v>
      </c>
      <c r="I23" s="76">
        <f>AS23+0.05</f>
        <v>0.60000000000000009</v>
      </c>
      <c r="J23" s="76">
        <f>AT23+0.05</f>
        <v>1.4000000000000001</v>
      </c>
      <c r="K23" s="76">
        <f>AU23+0.05</f>
        <v>1.3</v>
      </c>
      <c r="M23" s="92" t="s">
        <v>412</v>
      </c>
      <c r="N23" s="16">
        <v>7.5919944101088569E-3</v>
      </c>
      <c r="O23" s="76">
        <f t="shared" si="48"/>
        <v>0.60000000000000009</v>
      </c>
      <c r="P23" s="83"/>
      <c r="Q23" s="83"/>
      <c r="R23" s="76">
        <f t="shared" si="46"/>
        <v>1.05</v>
      </c>
      <c r="S23" s="76">
        <f>BC23+0.05</f>
        <v>0.5</v>
      </c>
      <c r="T23" s="76">
        <f t="shared" si="28"/>
        <v>0.60000000000000009</v>
      </c>
      <c r="U23" s="76">
        <f t="shared" si="29"/>
        <v>1.3</v>
      </c>
      <c r="V23" s="76">
        <f t="shared" si="30"/>
        <v>0.8</v>
      </c>
      <c r="W23" s="76">
        <f t="shared" si="31"/>
        <v>0.90000000000000013</v>
      </c>
      <c r="AL23" s="81">
        <v>4</v>
      </c>
      <c r="AM23" s="76">
        <f t="shared" si="52"/>
        <v>0.30000000000000004</v>
      </c>
      <c r="AN23" s="76">
        <f t="shared" si="56"/>
        <v>0.4</v>
      </c>
      <c r="AO23" s="76">
        <f>MROUND(E56,0.05)</f>
        <v>0.5</v>
      </c>
      <c r="AP23" s="83"/>
      <c r="AQ23" s="76">
        <f>MROUND(G56,0.05)</f>
        <v>0.9</v>
      </c>
      <c r="AR23" s="76">
        <f>MROUND(H56,0.05)</f>
        <v>0.9</v>
      </c>
      <c r="AS23" s="76">
        <f>MROUND(I56,0.05)</f>
        <v>0.55000000000000004</v>
      </c>
      <c r="AT23" s="76">
        <f>MROUND(J56,0.05)</f>
        <v>1.35</v>
      </c>
      <c r="AU23" s="76">
        <f>MROUND(K56,0.05)</f>
        <v>1.25</v>
      </c>
      <c r="AW23" s="81" t="s">
        <v>412</v>
      </c>
      <c r="AX23" s="16">
        <v>7.5919944101088569E-3</v>
      </c>
      <c r="AY23" s="89">
        <f t="shared" si="49"/>
        <v>0.55000000000000004</v>
      </c>
      <c r="AZ23" s="90"/>
      <c r="BA23" s="90"/>
      <c r="BB23" s="89">
        <f t="shared" si="47"/>
        <v>1</v>
      </c>
      <c r="BC23" s="89">
        <f>MROUND(H161,0.05)</f>
        <v>0.45</v>
      </c>
      <c r="BD23" s="89">
        <f t="shared" si="33"/>
        <v>0.55000000000000004</v>
      </c>
      <c r="BE23" s="89">
        <f t="shared" si="34"/>
        <v>1.25</v>
      </c>
      <c r="BF23" s="89">
        <f t="shared" si="35"/>
        <v>0.75</v>
      </c>
      <c r="BG23" s="89">
        <f t="shared" si="36"/>
        <v>0.85000000000000009</v>
      </c>
    </row>
    <row r="24" spans="2:71" x14ac:dyDescent="0.25">
      <c r="B24" s="92">
        <v>5</v>
      </c>
      <c r="C24" s="76">
        <f t="shared" si="50"/>
        <v>1.5000000000000002</v>
      </c>
      <c r="D24" s="76">
        <f t="shared" si="54"/>
        <v>0.4</v>
      </c>
      <c r="E24" s="76">
        <f>AO24+0.05</f>
        <v>0.60000000000000009</v>
      </c>
      <c r="F24" s="76">
        <f>AP24+0.05</f>
        <v>1</v>
      </c>
      <c r="G24" s="83"/>
      <c r="H24" s="76">
        <f>AR24+0.05</f>
        <v>1</v>
      </c>
      <c r="I24" s="76">
        <f>AS24+0.05</f>
        <v>0.65000000000000013</v>
      </c>
      <c r="J24" s="76">
        <f>AT24+0.05</f>
        <v>0.4</v>
      </c>
      <c r="K24" s="76">
        <f>AU24+0.05</f>
        <v>1.55</v>
      </c>
      <c r="M24" s="92" t="s">
        <v>420</v>
      </c>
      <c r="N24" s="16">
        <v>3.7218887997496784E-3</v>
      </c>
      <c r="O24" s="76">
        <f t="shared" si="48"/>
        <v>0.25</v>
      </c>
      <c r="P24" s="76">
        <f>AZ24+0.05</f>
        <v>0.55000000000000004</v>
      </c>
      <c r="Q24" s="83"/>
      <c r="R24" s="83"/>
      <c r="S24" s="76">
        <f>BC24+0.05</f>
        <v>0.90000000000000013</v>
      </c>
      <c r="T24" s="76">
        <f t="shared" si="28"/>
        <v>0.5</v>
      </c>
      <c r="U24" s="76">
        <f t="shared" si="29"/>
        <v>0.60000000000000009</v>
      </c>
      <c r="V24" s="76">
        <f t="shared" si="30"/>
        <v>1.2500000000000002</v>
      </c>
      <c r="W24" s="76">
        <f t="shared" si="31"/>
        <v>0.85000000000000009</v>
      </c>
      <c r="AL24" s="81">
        <v>5</v>
      </c>
      <c r="AM24" s="76">
        <f t="shared" si="52"/>
        <v>1.4500000000000002</v>
      </c>
      <c r="AN24" s="76">
        <f t="shared" si="56"/>
        <v>0.35000000000000003</v>
      </c>
      <c r="AO24" s="76">
        <f>MROUND(E57,0.05)</f>
        <v>0.55000000000000004</v>
      </c>
      <c r="AP24" s="76">
        <f>MROUND(F57,0.05)</f>
        <v>0.95000000000000007</v>
      </c>
      <c r="AQ24" s="83"/>
      <c r="AR24" s="76">
        <f>MROUND(H57,0.05)</f>
        <v>0.95000000000000007</v>
      </c>
      <c r="AS24" s="76">
        <f>MROUND(I57,0.05)</f>
        <v>0.60000000000000009</v>
      </c>
      <c r="AT24" s="76">
        <f>MROUND(J57,0.05)</f>
        <v>0.35000000000000003</v>
      </c>
      <c r="AU24" s="76">
        <f>MROUND(K57,0.05)</f>
        <v>1.5</v>
      </c>
      <c r="AW24" s="81" t="s">
        <v>420</v>
      </c>
      <c r="AX24" s="16">
        <v>3.7218887997496784E-3</v>
      </c>
      <c r="AY24" s="89">
        <f t="shared" si="49"/>
        <v>0.2</v>
      </c>
      <c r="AZ24" s="89">
        <f>MROUND(E162,0.05)</f>
        <v>0.5</v>
      </c>
      <c r="BA24" s="90"/>
      <c r="BB24" s="90"/>
      <c r="BC24" s="89">
        <f>MROUND(H162,0.05)</f>
        <v>0.85000000000000009</v>
      </c>
      <c r="BD24" s="89">
        <f t="shared" si="33"/>
        <v>0.45</v>
      </c>
      <c r="BE24" s="89">
        <f t="shared" si="34"/>
        <v>0.55000000000000004</v>
      </c>
      <c r="BF24" s="89">
        <f t="shared" si="35"/>
        <v>1.2000000000000002</v>
      </c>
      <c r="BG24" s="89">
        <f t="shared" si="36"/>
        <v>0.8</v>
      </c>
    </row>
    <row r="25" spans="2:71" x14ac:dyDescent="0.25">
      <c r="B25" s="92">
        <v>6</v>
      </c>
      <c r="C25" s="76">
        <f t="shared" si="50"/>
        <v>1.2000000000000002</v>
      </c>
      <c r="D25" s="76">
        <f t="shared" si="54"/>
        <v>1.35</v>
      </c>
      <c r="E25" s="76">
        <f>AO25+0.05</f>
        <v>0.60000000000000009</v>
      </c>
      <c r="F25" s="76">
        <f>AP25+0.05</f>
        <v>0.90000000000000013</v>
      </c>
      <c r="G25" s="76">
        <f>AQ25+0.05</f>
        <v>1</v>
      </c>
      <c r="H25" s="83"/>
      <c r="I25" s="76">
        <f>AS25+0.05</f>
        <v>0.55000000000000004</v>
      </c>
      <c r="J25" s="76">
        <f>AT25+0.05</f>
        <v>0.45</v>
      </c>
      <c r="K25" s="76">
        <f>AU25+0.05</f>
        <v>0.35000000000000003</v>
      </c>
      <c r="M25" s="92" t="s">
        <v>405</v>
      </c>
      <c r="N25" s="16">
        <v>4.8911547501135156E-3</v>
      </c>
      <c r="O25" s="76">
        <f t="shared" si="48"/>
        <v>0.4</v>
      </c>
      <c r="P25" s="76">
        <f>AZ25+0.05</f>
        <v>0.85000000000000009</v>
      </c>
      <c r="Q25" s="83"/>
      <c r="R25" s="83"/>
      <c r="S25" s="76">
        <f>BC25+0.05</f>
        <v>1</v>
      </c>
      <c r="T25" s="76">
        <f t="shared" si="28"/>
        <v>0.5</v>
      </c>
      <c r="U25" s="76">
        <f t="shared" si="29"/>
        <v>0.45</v>
      </c>
      <c r="V25" s="76">
        <f t="shared" si="30"/>
        <v>1.1500000000000001</v>
      </c>
      <c r="W25" s="76">
        <f t="shared" si="31"/>
        <v>0.8</v>
      </c>
      <c r="AL25" s="81">
        <v>6</v>
      </c>
      <c r="AM25" s="76">
        <f t="shared" si="52"/>
        <v>1.1500000000000001</v>
      </c>
      <c r="AN25" s="76">
        <f t="shared" si="56"/>
        <v>1.3</v>
      </c>
      <c r="AO25" s="76">
        <f>MROUND(E58,0.05)</f>
        <v>0.55000000000000004</v>
      </c>
      <c r="AP25" s="76">
        <f>MROUND(F58,0.05)</f>
        <v>0.85000000000000009</v>
      </c>
      <c r="AQ25" s="76">
        <f>MROUND(G58,0.05)</f>
        <v>0.95000000000000007</v>
      </c>
      <c r="AR25" s="83"/>
      <c r="AS25" s="76">
        <f>MROUND(I58,0.05)</f>
        <v>0.5</v>
      </c>
      <c r="AT25" s="76">
        <f>MROUND(J58,0.05)</f>
        <v>0.4</v>
      </c>
      <c r="AU25" s="76">
        <f>MROUND(K58,0.05)</f>
        <v>0.30000000000000004</v>
      </c>
      <c r="AW25" s="81" t="s">
        <v>405</v>
      </c>
      <c r="AX25" s="16">
        <v>4.8911547501135156E-3</v>
      </c>
      <c r="AY25" s="89">
        <f t="shared" si="49"/>
        <v>0.35000000000000003</v>
      </c>
      <c r="AZ25" s="89">
        <f>MROUND(E163,0.05)</f>
        <v>0.8</v>
      </c>
      <c r="BA25" s="90"/>
      <c r="BB25" s="90"/>
      <c r="BC25" s="89">
        <f>MROUND(H163,0.05)</f>
        <v>0.95000000000000007</v>
      </c>
      <c r="BD25" s="89">
        <f t="shared" si="33"/>
        <v>0.45</v>
      </c>
      <c r="BE25" s="89">
        <f t="shared" si="34"/>
        <v>0.4</v>
      </c>
      <c r="BF25" s="89">
        <f t="shared" si="35"/>
        <v>1.1000000000000001</v>
      </c>
      <c r="BG25" s="89">
        <f t="shared" si="36"/>
        <v>0.75</v>
      </c>
    </row>
    <row r="26" spans="2:71" x14ac:dyDescent="0.25">
      <c r="B26" s="92">
        <v>7</v>
      </c>
      <c r="C26" s="76">
        <f t="shared" si="50"/>
        <v>0.90000000000000013</v>
      </c>
      <c r="D26" s="76">
        <f t="shared" si="54"/>
        <v>1.1500000000000001</v>
      </c>
      <c r="E26" s="76">
        <f>AO26+0.05</f>
        <v>1.3</v>
      </c>
      <c r="F26" s="76">
        <f>AP26+0.05</f>
        <v>0.60000000000000009</v>
      </c>
      <c r="G26" s="76">
        <f>AQ26+0.05</f>
        <v>0.8</v>
      </c>
      <c r="H26" s="76">
        <f>AR26+0.05</f>
        <v>0.90000000000000013</v>
      </c>
      <c r="I26" s="83"/>
      <c r="J26" s="76">
        <f>AT26+0.05</f>
        <v>0.35000000000000003</v>
      </c>
      <c r="K26" s="76">
        <f>AU26+0.05</f>
        <v>0.4</v>
      </c>
      <c r="M26" s="92" t="s">
        <v>419</v>
      </c>
      <c r="N26" s="16">
        <v>3.6748358440006307E-3</v>
      </c>
      <c r="O26" s="76">
        <f t="shared" si="48"/>
        <v>0.45</v>
      </c>
      <c r="P26" s="76">
        <f>AZ26+0.05</f>
        <v>0.25</v>
      </c>
      <c r="Q26" s="76">
        <f>BA26+0.05</f>
        <v>1.1500000000000001</v>
      </c>
      <c r="R26" s="83"/>
      <c r="S26" s="83"/>
      <c r="T26" s="76">
        <f t="shared" si="28"/>
        <v>1.05</v>
      </c>
      <c r="U26" s="76">
        <f t="shared" si="29"/>
        <v>0.45</v>
      </c>
      <c r="V26" s="76">
        <f t="shared" si="30"/>
        <v>0.5</v>
      </c>
      <c r="W26" s="76">
        <f t="shared" si="31"/>
        <v>1.05</v>
      </c>
      <c r="AL26" s="81">
        <v>7</v>
      </c>
      <c r="AM26" s="76">
        <f t="shared" si="52"/>
        <v>0.85000000000000009</v>
      </c>
      <c r="AN26" s="76">
        <f t="shared" si="56"/>
        <v>1.1000000000000001</v>
      </c>
      <c r="AO26" s="76">
        <f>MROUND(E59,0.05)</f>
        <v>1.25</v>
      </c>
      <c r="AP26" s="76">
        <f>MROUND(F59,0.05)</f>
        <v>0.55000000000000004</v>
      </c>
      <c r="AQ26" s="76">
        <f>MROUND(G59,0.05)</f>
        <v>0.75</v>
      </c>
      <c r="AR26" s="76">
        <f>MROUND(H59,0.05)</f>
        <v>0.85000000000000009</v>
      </c>
      <c r="AS26" s="83"/>
      <c r="AT26" s="76">
        <f>MROUND(J59,0.05)</f>
        <v>0.30000000000000004</v>
      </c>
      <c r="AU26" s="76">
        <f>MROUND(K59,0.05)</f>
        <v>0.35000000000000003</v>
      </c>
      <c r="AW26" s="81" t="s">
        <v>419</v>
      </c>
      <c r="AX26" s="16">
        <v>3.6748358440006307E-3</v>
      </c>
      <c r="AY26" s="89">
        <f t="shared" si="49"/>
        <v>0.4</v>
      </c>
      <c r="AZ26" s="89">
        <f>MROUND(E164,0.05)</f>
        <v>0.2</v>
      </c>
      <c r="BA26" s="89">
        <f>MROUND(F164,0.05)</f>
        <v>1.1000000000000001</v>
      </c>
      <c r="BB26" s="90"/>
      <c r="BC26" s="90"/>
      <c r="BD26" s="89">
        <f t="shared" si="33"/>
        <v>1</v>
      </c>
      <c r="BE26" s="89">
        <f t="shared" si="34"/>
        <v>0.4</v>
      </c>
      <c r="BF26" s="89">
        <f t="shared" si="35"/>
        <v>0.45</v>
      </c>
      <c r="BG26" s="89">
        <f t="shared" si="36"/>
        <v>1</v>
      </c>
    </row>
    <row r="27" spans="2:71" x14ac:dyDescent="0.25">
      <c r="B27" s="92">
        <v>8</v>
      </c>
      <c r="C27" s="76">
        <f t="shared" si="50"/>
        <v>1.05</v>
      </c>
      <c r="D27" s="76">
        <f t="shared" si="54"/>
        <v>0.95000000000000007</v>
      </c>
      <c r="E27" s="76">
        <f>AO27+0.05</f>
        <v>1.1000000000000001</v>
      </c>
      <c r="F27" s="76">
        <f>AP27+0.05</f>
        <v>1.2500000000000002</v>
      </c>
      <c r="G27" s="76">
        <f>AQ27+0.05</f>
        <v>0.60000000000000009</v>
      </c>
      <c r="H27" s="76">
        <f>AR27+0.05</f>
        <v>0.75000000000000011</v>
      </c>
      <c r="I27" s="76">
        <f>AS27+0.05</f>
        <v>0.85000000000000009</v>
      </c>
      <c r="J27" s="83"/>
      <c r="K27" s="76">
        <f>AU27+0.05</f>
        <v>0.3</v>
      </c>
      <c r="M27" s="92" t="s">
        <v>416</v>
      </c>
      <c r="N27" s="16">
        <v>2.4749854723999124E-3</v>
      </c>
      <c r="O27" s="76">
        <f t="shared" si="48"/>
        <v>0.35000000000000003</v>
      </c>
      <c r="P27" s="76">
        <f>AZ27+0.05</f>
        <v>0.45</v>
      </c>
      <c r="Q27" s="76">
        <f>BA27+0.05</f>
        <v>0.5</v>
      </c>
      <c r="R27" s="83"/>
      <c r="S27" s="83"/>
      <c r="T27" s="76">
        <f t="shared" si="28"/>
        <v>0.90000000000000013</v>
      </c>
      <c r="U27" s="76">
        <f t="shared" si="29"/>
        <v>0.35000000000000003</v>
      </c>
      <c r="V27" s="76">
        <f t="shared" si="30"/>
        <v>0.4</v>
      </c>
      <c r="W27" s="76">
        <f t="shared" si="31"/>
        <v>1.55</v>
      </c>
      <c r="AL27" s="81">
        <v>8</v>
      </c>
      <c r="AM27" s="76">
        <f t="shared" si="52"/>
        <v>1</v>
      </c>
      <c r="AN27" s="76">
        <f t="shared" si="56"/>
        <v>0.9</v>
      </c>
      <c r="AO27" s="76">
        <f>MROUND(E60,0.05)</f>
        <v>1.05</v>
      </c>
      <c r="AP27" s="76">
        <f>MROUND(F60,0.05)</f>
        <v>1.2000000000000002</v>
      </c>
      <c r="AQ27" s="76">
        <f>MROUND(G60,0.05)</f>
        <v>0.55000000000000004</v>
      </c>
      <c r="AR27" s="76">
        <f>MROUND(H60,0.05)</f>
        <v>0.70000000000000007</v>
      </c>
      <c r="AS27" s="76">
        <f>MROUND(I60,0.05)</f>
        <v>0.8</v>
      </c>
      <c r="AT27" s="83"/>
      <c r="AU27" s="76">
        <f>MROUND(K60,0.05)</f>
        <v>0.25</v>
      </c>
      <c r="AW27" s="81" t="s">
        <v>416</v>
      </c>
      <c r="AX27" s="16">
        <v>2.4749854723999124E-3</v>
      </c>
      <c r="AY27" s="89">
        <f t="shared" si="49"/>
        <v>0.30000000000000004</v>
      </c>
      <c r="AZ27" s="89">
        <f>MROUND(E165,0.05)</f>
        <v>0.4</v>
      </c>
      <c r="BA27" s="89">
        <f>MROUND(F165,0.05)</f>
        <v>0.45</v>
      </c>
      <c r="BB27" s="90"/>
      <c r="BC27" s="90"/>
      <c r="BD27" s="89">
        <f t="shared" si="33"/>
        <v>0.85000000000000009</v>
      </c>
      <c r="BE27" s="89">
        <f t="shared" si="34"/>
        <v>0.30000000000000004</v>
      </c>
      <c r="BF27" s="89">
        <f t="shared" si="35"/>
        <v>0.35000000000000003</v>
      </c>
      <c r="BG27" s="89">
        <f t="shared" si="36"/>
        <v>1.5</v>
      </c>
    </row>
    <row r="28" spans="2:71" x14ac:dyDescent="0.25">
      <c r="O28" s="84"/>
      <c r="P28" s="84"/>
      <c r="Q28" s="84"/>
      <c r="R28" s="84"/>
      <c r="S28" s="84"/>
      <c r="T28" s="84"/>
      <c r="U28" s="84"/>
      <c r="V28" s="84"/>
      <c r="W28" s="84"/>
    </row>
    <row r="29" spans="2:71" x14ac:dyDescent="0.25">
      <c r="O29" s="84"/>
      <c r="P29" s="84"/>
      <c r="Q29" s="84"/>
      <c r="R29" s="84"/>
      <c r="S29" s="84"/>
      <c r="T29" s="84"/>
      <c r="U29" s="84"/>
      <c r="V29" s="84"/>
      <c r="W29" s="84"/>
    </row>
    <row r="30" spans="2:71" ht="18.75" x14ac:dyDescent="0.3">
      <c r="B30" s="136" t="s">
        <v>439</v>
      </c>
      <c r="C30" s="136"/>
      <c r="D30" s="136"/>
      <c r="E30" s="136"/>
      <c r="F30" s="136"/>
      <c r="G30" s="136"/>
      <c r="H30" s="136"/>
      <c r="I30" s="136"/>
      <c r="J30" s="136"/>
      <c r="K30" s="136"/>
      <c r="L30" s="136"/>
      <c r="M30" s="136"/>
      <c r="N30" s="136"/>
      <c r="O30" s="136"/>
      <c r="P30" s="136"/>
      <c r="Q30" s="136"/>
      <c r="R30" s="136"/>
      <c r="S30" s="136"/>
      <c r="T30" s="136"/>
      <c r="U30" s="136"/>
      <c r="V30" s="136"/>
      <c r="W30" s="136"/>
      <c r="X30" s="136"/>
      <c r="Y30" s="136"/>
      <c r="Z30" s="136"/>
      <c r="AA30" s="136"/>
      <c r="AB30" s="136"/>
      <c r="AC30" s="136"/>
      <c r="AD30" s="136"/>
      <c r="AE30" s="136"/>
      <c r="AF30" s="136"/>
      <c r="AG30" s="136"/>
      <c r="AH30" s="136"/>
      <c r="AI30" s="136"/>
      <c r="AJ30" s="136"/>
      <c r="AK30" s="136"/>
      <c r="AL30" s="136"/>
      <c r="AM30" s="136"/>
      <c r="AN30" s="136"/>
      <c r="AO30" s="136"/>
      <c r="AP30" s="136"/>
      <c r="AQ30" s="136"/>
      <c r="AR30" s="136"/>
      <c r="AS30" s="136"/>
      <c r="AT30" s="136"/>
      <c r="AV30" s="125" t="s">
        <v>450</v>
      </c>
      <c r="AW30" s="125"/>
      <c r="AX30" s="125"/>
      <c r="AY30" s="125"/>
      <c r="AZ30" s="125"/>
      <c r="BA30" s="125"/>
      <c r="BB30" s="125"/>
      <c r="BC30" s="125"/>
      <c r="BD30" s="125"/>
      <c r="BE30" s="125"/>
      <c r="BF30" s="125"/>
      <c r="BG30" s="125"/>
      <c r="BH30" s="125"/>
      <c r="BI30" s="125"/>
      <c r="BJ30" s="125"/>
      <c r="BK30" s="125"/>
      <c r="BL30" s="125"/>
      <c r="BM30" s="125"/>
      <c r="BN30" s="125"/>
      <c r="BO30" s="125"/>
    </row>
    <row r="31" spans="2:71" ht="15" customHeight="1" x14ac:dyDescent="0.25">
      <c r="AV31" s="134" t="s">
        <v>451</v>
      </c>
      <c r="AW31" s="134"/>
      <c r="AX31" s="134"/>
      <c r="AY31" s="134"/>
      <c r="AZ31" s="134"/>
      <c r="BA31" s="134"/>
      <c r="BB31" s="134"/>
      <c r="BC31" s="134"/>
      <c r="BD31" s="134"/>
      <c r="BE31" s="134"/>
      <c r="BF31" s="134"/>
      <c r="BG31" s="134"/>
      <c r="BH31" s="134"/>
      <c r="BI31" s="134"/>
      <c r="BJ31" s="134"/>
      <c r="BK31" s="134"/>
      <c r="BL31" s="134"/>
      <c r="BM31" s="134"/>
      <c r="BN31" s="134"/>
      <c r="BO31" s="134"/>
    </row>
    <row r="32" spans="2:71" x14ac:dyDescent="0.25">
      <c r="B32" s="135" t="s">
        <v>390</v>
      </c>
      <c r="C32" s="137" t="s">
        <v>391</v>
      </c>
      <c r="D32" s="138"/>
      <c r="E32" s="138"/>
      <c r="F32" s="138"/>
      <c r="G32" s="138"/>
      <c r="H32" s="138"/>
      <c r="I32" s="138"/>
      <c r="J32" s="138"/>
      <c r="K32" s="139"/>
      <c r="L32" s="140" t="s">
        <v>390</v>
      </c>
      <c r="M32" s="137" t="s">
        <v>392</v>
      </c>
      <c r="N32" s="138"/>
      <c r="O32" s="138"/>
      <c r="P32" s="138"/>
      <c r="Q32" s="138"/>
      <c r="R32" s="138"/>
      <c r="S32" s="138"/>
      <c r="T32" s="138"/>
      <c r="U32" s="138"/>
      <c r="V32" s="139"/>
      <c r="W32" s="142" t="s">
        <v>2</v>
      </c>
      <c r="Y32" s="135" t="s">
        <v>393</v>
      </c>
      <c r="Z32" s="129" t="s">
        <v>391</v>
      </c>
      <c r="AA32" s="129"/>
      <c r="AB32" s="129"/>
      <c r="AC32" s="129"/>
      <c r="AD32" s="129"/>
      <c r="AE32" s="129"/>
      <c r="AF32" s="129"/>
      <c r="AG32" s="129"/>
      <c r="AH32" s="129"/>
      <c r="AI32" s="135" t="s">
        <v>393</v>
      </c>
      <c r="AJ32" s="129" t="s">
        <v>392</v>
      </c>
      <c r="AK32" s="129"/>
      <c r="AL32" s="129"/>
      <c r="AM32" s="129"/>
      <c r="AN32" s="129"/>
      <c r="AO32" s="129"/>
      <c r="AP32" s="129"/>
      <c r="AQ32" s="129"/>
      <c r="AR32" s="129"/>
      <c r="AS32" s="129"/>
      <c r="AT32" s="128" t="s">
        <v>2</v>
      </c>
      <c r="AV32" s="134"/>
      <c r="AW32" s="134"/>
      <c r="AX32" s="134"/>
      <c r="AY32" s="134"/>
      <c r="AZ32" s="134"/>
      <c r="BA32" s="134"/>
      <c r="BB32" s="134"/>
      <c r="BC32" s="134"/>
      <c r="BD32" s="134"/>
      <c r="BE32" s="134"/>
      <c r="BF32" s="134"/>
      <c r="BG32" s="134"/>
      <c r="BH32" s="134"/>
      <c r="BI32" s="134"/>
      <c r="BJ32" s="134"/>
      <c r="BK32" s="134"/>
      <c r="BL32" s="134"/>
      <c r="BM32" s="134"/>
      <c r="BN32" s="134"/>
      <c r="BO32" s="134"/>
    </row>
    <row r="33" spans="2:67" x14ac:dyDescent="0.25">
      <c r="B33" s="135"/>
      <c r="C33" s="80">
        <v>1</v>
      </c>
      <c r="D33" s="80">
        <v>2</v>
      </c>
      <c r="E33" s="80">
        <v>3</v>
      </c>
      <c r="F33" s="80">
        <v>4</v>
      </c>
      <c r="G33" s="80">
        <v>5</v>
      </c>
      <c r="H33" s="80">
        <v>6</v>
      </c>
      <c r="I33" s="80">
        <v>7</v>
      </c>
      <c r="J33" s="80">
        <v>8</v>
      </c>
      <c r="K33" s="80">
        <v>9</v>
      </c>
      <c r="L33" s="141"/>
      <c r="M33" s="80">
        <v>1</v>
      </c>
      <c r="N33" s="80">
        <v>2</v>
      </c>
      <c r="O33" s="80">
        <v>3</v>
      </c>
      <c r="P33" s="80">
        <v>4</v>
      </c>
      <c r="Q33" s="80">
        <v>5</v>
      </c>
      <c r="R33" s="80">
        <v>6</v>
      </c>
      <c r="S33" s="80">
        <v>7</v>
      </c>
      <c r="T33" s="80">
        <v>8</v>
      </c>
      <c r="U33" s="80">
        <v>9</v>
      </c>
      <c r="V33" s="80" t="s">
        <v>4</v>
      </c>
      <c r="W33" s="131"/>
      <c r="Y33" s="135"/>
      <c r="Z33" s="80">
        <v>1</v>
      </c>
      <c r="AA33" s="80">
        <v>2</v>
      </c>
      <c r="AB33" s="80">
        <v>3</v>
      </c>
      <c r="AC33" s="80">
        <v>4</v>
      </c>
      <c r="AD33" s="80">
        <v>5</v>
      </c>
      <c r="AE33" s="80">
        <v>6</v>
      </c>
      <c r="AF33" s="80">
        <v>7</v>
      </c>
      <c r="AG33" s="80">
        <v>8</v>
      </c>
      <c r="AH33" s="80">
        <v>9</v>
      </c>
      <c r="AI33" s="135"/>
      <c r="AJ33" s="80">
        <v>1</v>
      </c>
      <c r="AK33" s="80">
        <v>2</v>
      </c>
      <c r="AL33" s="80">
        <v>3</v>
      </c>
      <c r="AM33" s="80">
        <v>4</v>
      </c>
      <c r="AN33" s="80">
        <v>5</v>
      </c>
      <c r="AO33" s="80">
        <v>6</v>
      </c>
      <c r="AP33" s="80">
        <v>7</v>
      </c>
      <c r="AQ33" s="80">
        <v>8</v>
      </c>
      <c r="AR33" s="80">
        <v>9</v>
      </c>
      <c r="AS33" s="80" t="s">
        <v>4</v>
      </c>
      <c r="AT33" s="128"/>
      <c r="AV33" s="134"/>
      <c r="AW33" s="134"/>
      <c r="AX33" s="134"/>
      <c r="AY33" s="134"/>
      <c r="AZ33" s="134"/>
      <c r="BA33" s="134"/>
      <c r="BB33" s="134"/>
      <c r="BC33" s="134"/>
      <c r="BD33" s="134"/>
      <c r="BE33" s="134"/>
      <c r="BF33" s="134"/>
      <c r="BG33" s="134"/>
      <c r="BH33" s="134"/>
      <c r="BI33" s="134"/>
      <c r="BJ33" s="134"/>
      <c r="BK33" s="134"/>
      <c r="BL33" s="134"/>
      <c r="BM33" s="134"/>
      <c r="BN33" s="134"/>
      <c r="BO33" s="134"/>
    </row>
    <row r="34" spans="2:67" x14ac:dyDescent="0.25">
      <c r="B34" s="80">
        <v>2</v>
      </c>
      <c r="C34" s="4">
        <v>1046</v>
      </c>
      <c r="D34" s="4">
        <v>141</v>
      </c>
      <c r="E34" s="4">
        <v>5480</v>
      </c>
      <c r="F34" s="4">
        <v>5999</v>
      </c>
      <c r="G34" s="4">
        <v>5080</v>
      </c>
      <c r="H34" s="4">
        <v>9749</v>
      </c>
      <c r="I34" s="4">
        <v>7316</v>
      </c>
      <c r="J34" s="4">
        <v>5230</v>
      </c>
      <c r="K34" s="4">
        <v>4534</v>
      </c>
      <c r="L34" s="80">
        <v>2</v>
      </c>
      <c r="M34" s="4">
        <v>8453</v>
      </c>
      <c r="N34" s="4">
        <v>11669</v>
      </c>
      <c r="O34" s="4">
        <v>13261</v>
      </c>
      <c r="P34" s="4">
        <v>16401</v>
      </c>
      <c r="Q34" s="4">
        <v>17556</v>
      </c>
      <c r="R34" s="4">
        <v>16668</v>
      </c>
      <c r="S34" s="4">
        <v>13323</v>
      </c>
      <c r="T34" s="4">
        <v>11880</v>
      </c>
      <c r="U34" s="4">
        <v>8812</v>
      </c>
      <c r="V34" s="4">
        <v>6598</v>
      </c>
      <c r="W34" s="82">
        <v>92429.87077112266</v>
      </c>
      <c r="Y34" s="80">
        <v>2</v>
      </c>
      <c r="Z34" s="4">
        <v>836</v>
      </c>
      <c r="AA34" s="4">
        <v>48</v>
      </c>
      <c r="AB34" s="4">
        <v>2249</v>
      </c>
      <c r="AC34" s="4">
        <v>2375</v>
      </c>
      <c r="AD34" s="4">
        <v>1903</v>
      </c>
      <c r="AE34" s="4">
        <v>3502</v>
      </c>
      <c r="AF34" s="4">
        <v>2374</v>
      </c>
      <c r="AG34" s="4">
        <v>1853</v>
      </c>
      <c r="AH34" s="4">
        <v>1618</v>
      </c>
      <c r="AI34" s="80">
        <v>2</v>
      </c>
      <c r="AJ34" s="4">
        <v>3102</v>
      </c>
      <c r="AK34" s="4">
        <v>4101</v>
      </c>
      <c r="AL34" s="4">
        <v>4955</v>
      </c>
      <c r="AM34" s="4">
        <v>6252</v>
      </c>
      <c r="AN34" s="4">
        <v>6426</v>
      </c>
      <c r="AO34" s="4">
        <v>6446</v>
      </c>
      <c r="AP34" s="4">
        <v>4973</v>
      </c>
      <c r="AQ34" s="4">
        <v>4122</v>
      </c>
      <c r="AR34" s="4">
        <v>3205</v>
      </c>
      <c r="AS34" s="4">
        <v>2552</v>
      </c>
      <c r="AT34" s="82">
        <v>34223.369358599179</v>
      </c>
    </row>
    <row r="35" spans="2:67" x14ac:dyDescent="0.25">
      <c r="B35" s="80">
        <v>3</v>
      </c>
      <c r="C35" s="4">
        <v>708</v>
      </c>
      <c r="D35" s="4">
        <v>694</v>
      </c>
      <c r="E35" s="4">
        <v>51</v>
      </c>
      <c r="F35" s="4">
        <v>2866</v>
      </c>
      <c r="G35" s="4">
        <v>2653</v>
      </c>
      <c r="H35" s="4">
        <v>1773</v>
      </c>
      <c r="I35" s="4">
        <v>3409</v>
      </c>
      <c r="J35" s="4">
        <v>2644</v>
      </c>
      <c r="K35" s="4">
        <v>1613</v>
      </c>
      <c r="L35" s="80">
        <v>3</v>
      </c>
      <c r="M35" s="4">
        <v>3427</v>
      </c>
      <c r="N35" s="4">
        <v>4601</v>
      </c>
      <c r="O35" s="4">
        <v>5080</v>
      </c>
      <c r="P35" s="4">
        <v>6546</v>
      </c>
      <c r="Q35" s="4">
        <v>7150</v>
      </c>
      <c r="R35" s="4">
        <v>6610</v>
      </c>
      <c r="S35" s="4">
        <v>5229</v>
      </c>
      <c r="T35" s="4">
        <v>5008</v>
      </c>
      <c r="U35" s="4">
        <v>3653</v>
      </c>
      <c r="V35" s="4">
        <v>2738</v>
      </c>
      <c r="W35" s="82">
        <v>36302.526078355368</v>
      </c>
      <c r="Y35" s="80">
        <v>3</v>
      </c>
      <c r="Z35" s="4">
        <v>798</v>
      </c>
      <c r="AA35" s="4">
        <v>746</v>
      </c>
      <c r="AB35" s="4">
        <v>36</v>
      </c>
      <c r="AC35" s="4">
        <v>2227</v>
      </c>
      <c r="AD35" s="4">
        <v>1925</v>
      </c>
      <c r="AE35" s="4">
        <v>1450</v>
      </c>
      <c r="AF35" s="4">
        <v>2285</v>
      </c>
      <c r="AG35" s="4">
        <v>1634</v>
      </c>
      <c r="AH35" s="4">
        <v>1253</v>
      </c>
      <c r="AI35" s="80">
        <v>3</v>
      </c>
      <c r="AJ35" s="4">
        <v>2853</v>
      </c>
      <c r="AK35" s="4">
        <v>3351</v>
      </c>
      <c r="AL35" s="4">
        <v>4218</v>
      </c>
      <c r="AM35" s="4">
        <v>5480</v>
      </c>
      <c r="AN35" s="4">
        <v>5380</v>
      </c>
      <c r="AO35" s="4">
        <v>5432</v>
      </c>
      <c r="AP35" s="4">
        <v>4248</v>
      </c>
      <c r="AQ35" s="4">
        <v>3474</v>
      </c>
      <c r="AR35" s="4">
        <v>2796</v>
      </c>
      <c r="AS35" s="4">
        <v>2251</v>
      </c>
      <c r="AT35" s="82">
        <v>28207.670251251442</v>
      </c>
      <c r="AW35" s="137" t="s">
        <v>452</v>
      </c>
      <c r="AX35" s="138"/>
      <c r="AY35" s="138"/>
      <c r="AZ35" s="138"/>
      <c r="BA35" s="138"/>
      <c r="BB35" s="138"/>
      <c r="BC35" s="138"/>
      <c r="BD35" s="138"/>
      <c r="BE35" s="139"/>
      <c r="BG35" s="129" t="s">
        <v>453</v>
      </c>
      <c r="BH35" s="129"/>
      <c r="BI35" s="129"/>
      <c r="BJ35" s="129"/>
      <c r="BK35" s="129"/>
      <c r="BL35" s="129"/>
      <c r="BM35" s="129"/>
      <c r="BN35" s="129"/>
      <c r="BO35" s="129"/>
    </row>
    <row r="36" spans="2:67" ht="15.75" thickBot="1" x14ac:dyDescent="0.3">
      <c r="B36" s="80">
        <v>4</v>
      </c>
      <c r="C36" s="4">
        <v>368</v>
      </c>
      <c r="D36" s="4">
        <v>694</v>
      </c>
      <c r="E36" s="4">
        <v>874</v>
      </c>
      <c r="F36" s="4">
        <v>34</v>
      </c>
      <c r="G36" s="4">
        <v>2296</v>
      </c>
      <c r="H36" s="4">
        <v>2030</v>
      </c>
      <c r="I36" s="4">
        <v>958</v>
      </c>
      <c r="J36" s="4">
        <v>2377</v>
      </c>
      <c r="K36" s="4">
        <v>1616</v>
      </c>
      <c r="L36" s="80">
        <v>4</v>
      </c>
      <c r="M36" s="4">
        <v>2452</v>
      </c>
      <c r="N36" s="4">
        <v>3302</v>
      </c>
      <c r="O36" s="4">
        <v>3498</v>
      </c>
      <c r="P36" s="4">
        <v>4463</v>
      </c>
      <c r="Q36" s="4">
        <v>4984</v>
      </c>
      <c r="R36" s="4">
        <v>4564</v>
      </c>
      <c r="S36" s="4">
        <v>3611</v>
      </c>
      <c r="T36" s="4">
        <v>3511</v>
      </c>
      <c r="U36" s="4">
        <v>2601</v>
      </c>
      <c r="V36" s="4">
        <v>2277</v>
      </c>
      <c r="W36" s="82">
        <v>25407.889604747837</v>
      </c>
      <c r="Y36" s="80">
        <v>4</v>
      </c>
      <c r="Z36" s="4">
        <v>311</v>
      </c>
      <c r="AA36" s="4">
        <v>868</v>
      </c>
      <c r="AB36" s="4">
        <v>970</v>
      </c>
      <c r="AC36" s="4">
        <v>28</v>
      </c>
      <c r="AD36" s="4">
        <v>1855</v>
      </c>
      <c r="AE36" s="4">
        <v>1690</v>
      </c>
      <c r="AF36" s="4">
        <v>790</v>
      </c>
      <c r="AG36" s="4">
        <v>1651</v>
      </c>
      <c r="AH36" s="4">
        <v>1197</v>
      </c>
      <c r="AI36" s="80">
        <v>4</v>
      </c>
      <c r="AJ36" s="4">
        <v>2378</v>
      </c>
      <c r="AK36" s="4">
        <v>2895</v>
      </c>
      <c r="AL36" s="4">
        <v>3476</v>
      </c>
      <c r="AM36" s="4">
        <v>4522</v>
      </c>
      <c r="AN36" s="4">
        <v>4516</v>
      </c>
      <c r="AO36" s="4">
        <v>4518</v>
      </c>
      <c r="AP36" s="4">
        <v>3562</v>
      </c>
      <c r="AQ36" s="4">
        <v>3012</v>
      </c>
      <c r="AR36" s="4">
        <v>2381</v>
      </c>
      <c r="AS36" s="4">
        <v>2125</v>
      </c>
      <c r="AT36" s="82">
        <v>23260.159054145548</v>
      </c>
      <c r="AW36" s="9">
        <v>1</v>
      </c>
      <c r="AX36" s="92">
        <v>2</v>
      </c>
      <c r="AY36" s="92">
        <v>3</v>
      </c>
      <c r="AZ36" s="92">
        <v>4</v>
      </c>
      <c r="BA36" s="92">
        <v>5</v>
      </c>
      <c r="BB36" s="92">
        <v>6</v>
      </c>
      <c r="BC36" s="92">
        <v>7</v>
      </c>
      <c r="BD36" s="92">
        <v>8</v>
      </c>
      <c r="BE36" s="92">
        <v>9</v>
      </c>
      <c r="BG36" s="92">
        <v>1</v>
      </c>
      <c r="BH36" s="92">
        <v>2</v>
      </c>
      <c r="BI36" s="92">
        <v>3</v>
      </c>
      <c r="BJ36" s="92">
        <v>4</v>
      </c>
      <c r="BK36" s="92">
        <v>5</v>
      </c>
      <c r="BL36" s="92">
        <v>6</v>
      </c>
      <c r="BM36" s="92">
        <v>7</v>
      </c>
      <c r="BN36" s="92">
        <v>8</v>
      </c>
      <c r="BO36" s="92">
        <v>9</v>
      </c>
    </row>
    <row r="37" spans="2:67" ht="15.75" thickBot="1" x14ac:dyDescent="0.3">
      <c r="B37" s="80">
        <v>5</v>
      </c>
      <c r="C37" s="4">
        <v>1461</v>
      </c>
      <c r="D37" s="4">
        <v>461</v>
      </c>
      <c r="E37" s="4">
        <v>796</v>
      </c>
      <c r="F37" s="4">
        <v>1658</v>
      </c>
      <c r="G37" s="4">
        <v>23</v>
      </c>
      <c r="H37" s="4">
        <v>1700</v>
      </c>
      <c r="I37" s="4">
        <v>814</v>
      </c>
      <c r="J37" s="4">
        <v>440</v>
      </c>
      <c r="K37" s="4">
        <v>1473</v>
      </c>
      <c r="L37" s="80">
        <v>5</v>
      </c>
      <c r="M37" s="4">
        <v>1984</v>
      </c>
      <c r="N37" s="4">
        <v>2588</v>
      </c>
      <c r="O37" s="4">
        <v>2817</v>
      </c>
      <c r="P37" s="4">
        <v>3448</v>
      </c>
      <c r="Q37" s="4">
        <v>3850</v>
      </c>
      <c r="R37" s="4">
        <v>3660</v>
      </c>
      <c r="S37" s="4">
        <v>2766</v>
      </c>
      <c r="T37" s="4">
        <v>2675</v>
      </c>
      <c r="U37" s="4">
        <v>1971</v>
      </c>
      <c r="V37" s="4">
        <v>1588</v>
      </c>
      <c r="W37" s="82">
        <v>19760.902831058775</v>
      </c>
      <c r="Y37" s="80">
        <v>5</v>
      </c>
      <c r="Z37" s="4">
        <v>1183</v>
      </c>
      <c r="AA37" s="4">
        <v>445</v>
      </c>
      <c r="AB37" s="4">
        <v>962</v>
      </c>
      <c r="AC37" s="4">
        <v>1454</v>
      </c>
      <c r="AD37" s="4">
        <v>35</v>
      </c>
      <c r="AE37" s="4">
        <v>1496</v>
      </c>
      <c r="AF37" s="4">
        <v>879</v>
      </c>
      <c r="AG37" s="4">
        <v>477</v>
      </c>
      <c r="AH37" s="4">
        <v>1177</v>
      </c>
      <c r="AI37" s="80">
        <v>5</v>
      </c>
      <c r="AJ37" s="4">
        <v>2113</v>
      </c>
      <c r="AK37" s="4">
        <v>2647</v>
      </c>
      <c r="AL37" s="4">
        <v>3141</v>
      </c>
      <c r="AM37" s="4">
        <v>3999</v>
      </c>
      <c r="AN37" s="4">
        <v>3993</v>
      </c>
      <c r="AO37" s="4">
        <v>4111</v>
      </c>
      <c r="AP37" s="4">
        <v>3197</v>
      </c>
      <c r="AQ37" s="4">
        <v>2675</v>
      </c>
      <c r="AR37" s="4">
        <v>2161</v>
      </c>
      <c r="AS37" s="4">
        <v>1817</v>
      </c>
      <c r="AT37" s="82">
        <v>20657.437314620969</v>
      </c>
      <c r="AV37" s="91">
        <v>1</v>
      </c>
      <c r="AW37" s="95">
        <f t="shared" ref="AW37:AW45" si="58">AW48*2/BF48</f>
        <v>0.70261985217097978</v>
      </c>
      <c r="AX37" s="93">
        <f t="shared" ref="AX37:AX45" si="59">AX48*2/BG48</f>
        <v>1.0284264624803852</v>
      </c>
      <c r="AY37" s="43">
        <f t="shared" ref="AY37:AY45" si="60">AY48*2/BH48</f>
        <v>0.9793994243718579</v>
      </c>
      <c r="AZ37" s="43">
        <f t="shared" ref="AZ37:AZ45" si="61">AZ48*2/BI48</f>
        <v>1.3342722632177524</v>
      </c>
      <c r="BA37" s="43">
        <f t="shared" ref="BA37:BA45" si="62">BA48*2/BJ48</f>
        <v>1.0286394714603979</v>
      </c>
      <c r="BB37" s="43">
        <f t="shared" ref="BB37:BB45" si="63">BB48*2/BK48</f>
        <v>1.0331297699711712</v>
      </c>
      <c r="BC37" s="43">
        <f t="shared" ref="BC37:BC45" si="64">BC48*2/BL48</f>
        <v>1.0821793132013364</v>
      </c>
      <c r="BD37" s="43">
        <f t="shared" ref="BD37:BD45" si="65">BD48*2/BM48</f>
        <v>1.032906351835865</v>
      </c>
      <c r="BE37" s="43">
        <f t="shared" ref="BE37:BE45" si="66">BE48*2/BN48</f>
        <v>1.014002642007926</v>
      </c>
      <c r="BF37" s="91">
        <v>1</v>
      </c>
      <c r="BG37" s="76">
        <f>AW59-BF59/2</f>
        <v>-6.4869128331173226E-2</v>
      </c>
      <c r="BH37" s="97">
        <f t="shared" ref="BH37:BO37" si="67">AX59-BG59/2</f>
        <v>4.7589110981447191E-3</v>
      </c>
      <c r="BI37" s="76">
        <f t="shared" si="67"/>
        <v>-2.462396017824775E-3</v>
      </c>
      <c r="BJ37" s="76">
        <f t="shared" si="67"/>
        <v>3.2630135854551462E-2</v>
      </c>
      <c r="BK37" s="76">
        <f t="shared" si="67"/>
        <v>2.4062417704982381E-3</v>
      </c>
      <c r="BL37" s="76">
        <f t="shared" si="67"/>
        <v>3.1969193909006932E-3</v>
      </c>
      <c r="BM37" s="76">
        <f t="shared" si="67"/>
        <v>9.7327574188151439E-3</v>
      </c>
      <c r="BN37" s="76">
        <f t="shared" si="67"/>
        <v>5.4618073664045308E-3</v>
      </c>
      <c r="BO37" s="76">
        <f t="shared" si="67"/>
        <v>3.0445929268884397E-3</v>
      </c>
    </row>
    <row r="38" spans="2:67" ht="15.75" thickBot="1" x14ac:dyDescent="0.3">
      <c r="B38" s="80">
        <v>6</v>
      </c>
      <c r="C38" s="4">
        <v>1494</v>
      </c>
      <c r="D38" s="4">
        <v>2340</v>
      </c>
      <c r="E38" s="4">
        <v>966</v>
      </c>
      <c r="F38" s="4">
        <v>1912</v>
      </c>
      <c r="G38" s="4">
        <v>2324</v>
      </c>
      <c r="H38" s="4">
        <v>38</v>
      </c>
      <c r="I38" s="4">
        <v>858</v>
      </c>
      <c r="J38" s="4">
        <v>706</v>
      </c>
      <c r="K38" s="4">
        <v>357</v>
      </c>
      <c r="L38" s="80">
        <v>6</v>
      </c>
      <c r="M38" s="4">
        <v>2651</v>
      </c>
      <c r="N38" s="4">
        <v>3552</v>
      </c>
      <c r="O38" s="4">
        <v>3597</v>
      </c>
      <c r="P38" s="4">
        <v>4565</v>
      </c>
      <c r="Q38" s="4">
        <v>5013</v>
      </c>
      <c r="R38" s="4">
        <v>4558</v>
      </c>
      <c r="S38" s="4">
        <v>3599</v>
      </c>
      <c r="T38" s="4">
        <v>3396</v>
      </c>
      <c r="U38" s="4">
        <v>2541</v>
      </c>
      <c r="V38" s="4">
        <v>2208</v>
      </c>
      <c r="W38" s="82">
        <v>25498.027247938193</v>
      </c>
      <c r="Y38" s="80">
        <v>6</v>
      </c>
      <c r="Z38" s="4">
        <v>1174</v>
      </c>
      <c r="AA38" s="4">
        <v>1682</v>
      </c>
      <c r="AB38" s="4">
        <v>784</v>
      </c>
      <c r="AC38" s="4">
        <v>1665</v>
      </c>
      <c r="AD38" s="4">
        <v>1876</v>
      </c>
      <c r="AE38" s="4">
        <v>36</v>
      </c>
      <c r="AF38" s="4">
        <v>949</v>
      </c>
      <c r="AG38" s="4">
        <v>846</v>
      </c>
      <c r="AH38" s="4">
        <v>322</v>
      </c>
      <c r="AI38" s="80">
        <v>6</v>
      </c>
      <c r="AJ38" s="4">
        <v>2381</v>
      </c>
      <c r="AK38" s="4">
        <v>3008</v>
      </c>
      <c r="AL38" s="4">
        <v>3420</v>
      </c>
      <c r="AM38" s="4">
        <v>4436</v>
      </c>
      <c r="AN38" s="4">
        <v>4530</v>
      </c>
      <c r="AO38" s="4">
        <v>4517</v>
      </c>
      <c r="AP38" s="4">
        <v>3448</v>
      </c>
      <c r="AQ38" s="4">
        <v>2954</v>
      </c>
      <c r="AR38" s="4">
        <v>2408</v>
      </c>
      <c r="AS38" s="4">
        <v>2104</v>
      </c>
      <c r="AT38" s="82">
        <v>23148.606063009749</v>
      </c>
      <c r="AV38" s="92">
        <v>2</v>
      </c>
      <c r="AW38" s="94">
        <f t="shared" si="58"/>
        <v>1.1454237583575084</v>
      </c>
      <c r="AX38" s="95">
        <f t="shared" si="59"/>
        <v>0.81691390624217308</v>
      </c>
      <c r="AY38" s="93">
        <f t="shared" si="60"/>
        <v>0.95519826573931899</v>
      </c>
      <c r="AZ38" s="43">
        <f t="shared" si="61"/>
        <v>1.1528452668275677</v>
      </c>
      <c r="BA38" s="43">
        <f t="shared" si="62"/>
        <v>1.3478613370021866</v>
      </c>
      <c r="BB38" s="43">
        <f t="shared" si="63"/>
        <v>1.0778494153644411</v>
      </c>
      <c r="BC38" s="43">
        <f t="shared" si="64"/>
        <v>1.0672701390663211</v>
      </c>
      <c r="BD38" s="43">
        <f t="shared" si="65"/>
        <v>1.0777476760403963</v>
      </c>
      <c r="BE38" s="43">
        <f t="shared" si="66"/>
        <v>1.0327720780151122</v>
      </c>
      <c r="BF38" s="91">
        <v>2</v>
      </c>
      <c r="BG38" s="96">
        <f t="shared" ref="BG38:BG45" si="68">AW60-BF60/2</f>
        <v>2.4742827122205852E-2</v>
      </c>
      <c r="BH38" s="100">
        <f t="shared" ref="BH38:BH45" si="69">AX60-BG60/2</f>
        <v>-2.7099539037741274E-2</v>
      </c>
      <c r="BI38" s="98">
        <f t="shared" ref="BI38:BI45" si="70">AY60-BH60/2</f>
        <v>-5.2536139780026136E-3</v>
      </c>
      <c r="BJ38" s="76">
        <f t="shared" ref="BJ38:BJ45" si="71">AZ60-BI60/2</f>
        <v>1.509248902672565E-2</v>
      </c>
      <c r="BK38" s="76">
        <f t="shared" ref="BK38:BK45" si="72">BA60-BJ60/2</f>
        <v>2.9994322707475388E-2</v>
      </c>
      <c r="BL38" s="76">
        <f t="shared" ref="BL38:BL45" si="73">BB60-BK60/2</f>
        <v>7.5457149151795522E-3</v>
      </c>
      <c r="BM38" s="76">
        <f t="shared" ref="BM38:BM45" si="74">BC60-BL60/2</f>
        <v>7.8083956140796856E-3</v>
      </c>
      <c r="BN38" s="76">
        <f t="shared" ref="BN38:BN45" si="75">BD60-BM60/2</f>
        <v>1.1277263714474545E-2</v>
      </c>
      <c r="BO38" s="76">
        <f t="shared" ref="BO38:BO45" si="76">BE60-BN60/2</f>
        <v>5.5724320843289765E-3</v>
      </c>
    </row>
    <row r="39" spans="2:67" ht="15.75" thickBot="1" x14ac:dyDescent="0.3">
      <c r="B39" s="80">
        <v>7</v>
      </c>
      <c r="C39" s="4">
        <v>1530</v>
      </c>
      <c r="D39" s="4">
        <v>2639</v>
      </c>
      <c r="E39" s="4">
        <v>3289</v>
      </c>
      <c r="F39" s="4">
        <v>1753</v>
      </c>
      <c r="G39" s="4">
        <v>2720</v>
      </c>
      <c r="H39" s="4">
        <v>2817</v>
      </c>
      <c r="I39" s="4">
        <v>58</v>
      </c>
      <c r="J39" s="4">
        <v>751</v>
      </c>
      <c r="K39" s="4">
        <v>645</v>
      </c>
      <c r="L39" s="80">
        <v>7</v>
      </c>
      <c r="M39" s="4">
        <v>3518</v>
      </c>
      <c r="N39" s="4">
        <v>4835</v>
      </c>
      <c r="O39" s="4">
        <v>5173</v>
      </c>
      <c r="P39" s="4">
        <v>6576</v>
      </c>
      <c r="Q39" s="4">
        <v>7059</v>
      </c>
      <c r="R39" s="4">
        <v>6447</v>
      </c>
      <c r="S39" s="4">
        <v>5140</v>
      </c>
      <c r="T39" s="4">
        <v>4646</v>
      </c>
      <c r="U39" s="4">
        <v>3451</v>
      </c>
      <c r="V39" s="4">
        <v>2679</v>
      </c>
      <c r="W39" s="82">
        <v>35905.374159571198</v>
      </c>
      <c r="Y39" s="80">
        <v>7</v>
      </c>
      <c r="Z39" s="4">
        <v>1241</v>
      </c>
      <c r="AA39" s="4">
        <v>1625</v>
      </c>
      <c r="AB39" s="4">
        <v>2264</v>
      </c>
      <c r="AC39" s="4">
        <v>1416</v>
      </c>
      <c r="AD39" s="4">
        <v>1919</v>
      </c>
      <c r="AE39" s="4">
        <v>2142</v>
      </c>
      <c r="AF39" s="4">
        <v>40</v>
      </c>
      <c r="AG39" s="4">
        <v>769</v>
      </c>
      <c r="AH39" s="4">
        <v>731</v>
      </c>
      <c r="AI39" s="80">
        <v>7</v>
      </c>
      <c r="AJ39" s="4">
        <v>2739</v>
      </c>
      <c r="AK39" s="4">
        <v>3586</v>
      </c>
      <c r="AL39" s="4">
        <v>4257</v>
      </c>
      <c r="AM39" s="4">
        <v>5468</v>
      </c>
      <c r="AN39" s="4">
        <v>5386</v>
      </c>
      <c r="AO39" s="4">
        <v>5376</v>
      </c>
      <c r="AP39" s="4">
        <v>4229</v>
      </c>
      <c r="AQ39" s="4">
        <v>3469</v>
      </c>
      <c r="AR39" s="4">
        <v>2763</v>
      </c>
      <c r="AS39" s="4">
        <v>2336</v>
      </c>
      <c r="AT39" s="82">
        <v>28163.593215729492</v>
      </c>
      <c r="AV39" s="92">
        <v>3</v>
      </c>
      <c r="AW39" s="43">
        <f t="shared" si="58"/>
        <v>1.0882605171340296</v>
      </c>
      <c r="AX39" s="94">
        <f t="shared" si="59"/>
        <v>1.1019964392981885</v>
      </c>
      <c r="AY39" s="95">
        <f t="shared" si="60"/>
        <v>1.0173587949676559</v>
      </c>
      <c r="AZ39" s="93">
        <f t="shared" si="61"/>
        <v>1.0038694814894804</v>
      </c>
      <c r="BA39" s="43">
        <f t="shared" si="62"/>
        <v>1.194413248116309</v>
      </c>
      <c r="BB39" s="43">
        <f t="shared" si="63"/>
        <v>1.3060284652343397</v>
      </c>
      <c r="BC39" s="43">
        <f t="shared" si="64"/>
        <v>1.0737756515170591</v>
      </c>
      <c r="BD39" s="43">
        <f t="shared" si="65"/>
        <v>1.0875962035299556</v>
      </c>
      <c r="BE39" s="43">
        <f t="shared" si="66"/>
        <v>1.0443550284719281</v>
      </c>
      <c r="BF39" s="91">
        <v>3</v>
      </c>
      <c r="BG39" s="76">
        <f t="shared" si="68"/>
        <v>1.2911641271881741E-2</v>
      </c>
      <c r="BH39" s="99">
        <f t="shared" si="69"/>
        <v>1.2897892685408308E-2</v>
      </c>
      <c r="BI39" s="100">
        <f t="shared" si="70"/>
        <v>1.9230835329742679E-3</v>
      </c>
      <c r="BJ39" s="98">
        <f t="shared" si="71"/>
        <v>3.6949326147404926E-4</v>
      </c>
      <c r="BK39" s="76">
        <f t="shared" si="72"/>
        <v>1.6362536476718495E-2</v>
      </c>
      <c r="BL39" s="76">
        <f t="shared" si="73"/>
        <v>2.9007798885677061E-2</v>
      </c>
      <c r="BM39" s="76">
        <f t="shared" si="74"/>
        <v>8.0566716734435662E-3</v>
      </c>
      <c r="BN39" s="76">
        <f t="shared" si="75"/>
        <v>1.1071049257748183E-2</v>
      </c>
      <c r="BO39" s="76">
        <f t="shared" si="76"/>
        <v>6.4790213756148185E-3</v>
      </c>
    </row>
    <row r="40" spans="2:67" ht="15.75" thickBot="1" x14ac:dyDescent="0.3">
      <c r="B40" s="80">
        <v>8</v>
      </c>
      <c r="C40" s="4">
        <v>4475</v>
      </c>
      <c r="D40" s="4">
        <v>5298</v>
      </c>
      <c r="E40" s="4">
        <v>6984</v>
      </c>
      <c r="F40" s="4">
        <v>9694</v>
      </c>
      <c r="G40" s="4">
        <v>5030</v>
      </c>
      <c r="H40" s="4">
        <v>5825</v>
      </c>
      <c r="I40" s="4">
        <v>5426</v>
      </c>
      <c r="J40" s="4">
        <v>145</v>
      </c>
      <c r="K40" s="4">
        <v>1103</v>
      </c>
      <c r="L40" s="80">
        <v>8</v>
      </c>
      <c r="M40" s="4">
        <v>8761</v>
      </c>
      <c r="N40" s="4">
        <v>11660</v>
      </c>
      <c r="O40" s="4">
        <v>13312</v>
      </c>
      <c r="P40" s="4">
        <v>16400</v>
      </c>
      <c r="Q40" s="4">
        <v>17565</v>
      </c>
      <c r="R40" s="4">
        <v>16193</v>
      </c>
      <c r="S40" s="4">
        <v>13236</v>
      </c>
      <c r="T40" s="4">
        <v>11553</v>
      </c>
      <c r="U40" s="4">
        <v>8483</v>
      </c>
      <c r="V40" s="4">
        <v>6628</v>
      </c>
      <c r="W40" s="82">
        <v>91651.409307205962</v>
      </c>
      <c r="Y40" s="80">
        <v>8</v>
      </c>
      <c r="Z40" s="4">
        <v>1633</v>
      </c>
      <c r="AA40" s="4">
        <v>1834</v>
      </c>
      <c r="AB40" s="4">
        <v>2334</v>
      </c>
      <c r="AC40" s="4">
        <v>3481</v>
      </c>
      <c r="AD40" s="4">
        <v>1895</v>
      </c>
      <c r="AE40" s="4">
        <v>2330</v>
      </c>
      <c r="AF40" s="4">
        <v>2259</v>
      </c>
      <c r="AG40" s="4">
        <v>42</v>
      </c>
      <c r="AH40" s="4">
        <v>855</v>
      </c>
      <c r="AI40" s="80">
        <v>8</v>
      </c>
      <c r="AJ40" s="4">
        <v>3203</v>
      </c>
      <c r="AK40" s="4">
        <v>4064</v>
      </c>
      <c r="AL40" s="4">
        <v>4949</v>
      </c>
      <c r="AM40" s="4">
        <v>6519</v>
      </c>
      <c r="AN40" s="4">
        <v>6380</v>
      </c>
      <c r="AO40" s="4">
        <v>6403</v>
      </c>
      <c r="AP40" s="4">
        <v>5128</v>
      </c>
      <c r="AQ40" s="4">
        <v>4184</v>
      </c>
      <c r="AR40" s="4">
        <v>3201</v>
      </c>
      <c r="AS40" s="4">
        <v>2567</v>
      </c>
      <c r="AT40" s="82">
        <v>34424.164742643625</v>
      </c>
      <c r="AV40" s="92">
        <v>4</v>
      </c>
      <c r="AW40" s="43">
        <f t="shared" si="58"/>
        <v>0.97168123864172973</v>
      </c>
      <c r="AX40" s="43">
        <f t="shared" si="59"/>
        <v>1.261231872355544</v>
      </c>
      <c r="AY40" s="94">
        <f t="shared" si="60"/>
        <v>1.1596049346453223</v>
      </c>
      <c r="AZ40" s="95">
        <f t="shared" si="61"/>
        <v>1.1231151139650821</v>
      </c>
      <c r="BA40" s="93">
        <f t="shared" si="62"/>
        <v>1.0742774501163763</v>
      </c>
      <c r="BB40" s="43">
        <f t="shared" si="63"/>
        <v>1.1917628218289327</v>
      </c>
      <c r="BC40" s="43">
        <f t="shared" si="64"/>
        <v>1.2653031248852495</v>
      </c>
      <c r="BD40" s="43">
        <f t="shared" si="65"/>
        <v>1.0466387379721149</v>
      </c>
      <c r="BE40" s="43">
        <f t="shared" si="66"/>
        <v>1.0682640600896731</v>
      </c>
      <c r="BF40" s="91">
        <v>4</v>
      </c>
      <c r="BG40" s="76">
        <f t="shared" si="68"/>
        <v>-4.0156649486627893E-3</v>
      </c>
      <c r="BH40" s="76">
        <f t="shared" si="69"/>
        <v>3.2823343208473688E-2</v>
      </c>
      <c r="BI40" s="99">
        <f t="shared" si="70"/>
        <v>1.7641329491497895E-2</v>
      </c>
      <c r="BJ40" s="100">
        <f t="shared" si="71"/>
        <v>1.2176859705369095E-2</v>
      </c>
      <c r="BK40" s="98">
        <f t="shared" si="72"/>
        <v>6.669778012256003E-3</v>
      </c>
      <c r="BL40" s="76">
        <f t="shared" si="73"/>
        <v>1.895215291587192E-2</v>
      </c>
      <c r="BM40" s="76">
        <f t="shared" si="74"/>
        <v>2.9321050282050232E-2</v>
      </c>
      <c r="BN40" s="76">
        <f t="shared" si="75"/>
        <v>5.7830445192970925E-3</v>
      </c>
      <c r="BO40" s="76">
        <f t="shared" si="76"/>
        <v>9.6079704557444912E-3</v>
      </c>
    </row>
    <row r="41" spans="2:67" ht="15.75" thickBot="1" x14ac:dyDescent="0.3">
      <c r="AV41" s="92">
        <v>5</v>
      </c>
      <c r="AW41" s="43">
        <f t="shared" si="58"/>
        <v>1.0292112130650728</v>
      </c>
      <c r="AX41" s="43">
        <f t="shared" si="59"/>
        <v>1.160039631353635</v>
      </c>
      <c r="AY41" s="43">
        <f t="shared" si="60"/>
        <v>1.2460055686442493</v>
      </c>
      <c r="AZ41" s="94">
        <f t="shared" si="61"/>
        <v>1.0525034526345358</v>
      </c>
      <c r="BA41" s="95">
        <f t="shared" si="62"/>
        <v>1.0517746160562946</v>
      </c>
      <c r="BB41" s="93">
        <f t="shared" si="63"/>
        <v>1.0513667909919266</v>
      </c>
      <c r="BC41" s="43">
        <f t="shared" si="64"/>
        <v>1.2414703190515719</v>
      </c>
      <c r="BD41" s="43">
        <f t="shared" si="65"/>
        <v>1.1577054890724199</v>
      </c>
      <c r="BE41" s="43">
        <f t="shared" si="66"/>
        <v>1.0186183571643841</v>
      </c>
      <c r="BF41" s="91">
        <v>5</v>
      </c>
      <c r="BG41" s="76">
        <f t="shared" si="68"/>
        <v>4.0694074379855061E-3</v>
      </c>
      <c r="BH41" s="76">
        <f t="shared" si="69"/>
        <v>2.0079652493714101E-2</v>
      </c>
      <c r="BI41" s="76">
        <f t="shared" si="70"/>
        <v>2.6940180883401499E-2</v>
      </c>
      <c r="BJ41" s="99">
        <f t="shared" si="71"/>
        <v>5.2609111719893464E-3</v>
      </c>
      <c r="BK41" s="100">
        <f t="shared" si="72"/>
        <v>4.7284872593537641E-3</v>
      </c>
      <c r="BL41" s="98">
        <f t="shared" si="73"/>
        <v>5.1037640259691403E-3</v>
      </c>
      <c r="BM41" s="76">
        <f t="shared" si="74"/>
        <v>2.6609468232821704E-2</v>
      </c>
      <c r="BN41" s="76">
        <f t="shared" si="75"/>
        <v>1.9751285322925638E-2</v>
      </c>
      <c r="BO41" s="76">
        <f t="shared" si="76"/>
        <v>2.6081735279768758E-3</v>
      </c>
    </row>
    <row r="42" spans="2:67" ht="15.75" thickBot="1" x14ac:dyDescent="0.3">
      <c r="B42" s="135" t="s">
        <v>390</v>
      </c>
      <c r="C42" s="137" t="s">
        <v>391</v>
      </c>
      <c r="D42" s="138"/>
      <c r="E42" s="138"/>
      <c r="F42" s="138"/>
      <c r="G42" s="138"/>
      <c r="H42" s="138"/>
      <c r="I42" s="138"/>
      <c r="J42" s="138"/>
      <c r="K42" s="139"/>
      <c r="L42" s="140" t="s">
        <v>390</v>
      </c>
      <c r="M42" s="137" t="s">
        <v>392</v>
      </c>
      <c r="N42" s="138"/>
      <c r="O42" s="138"/>
      <c r="P42" s="138"/>
      <c r="Q42" s="138"/>
      <c r="R42" s="138"/>
      <c r="S42" s="138"/>
      <c r="T42" s="138"/>
      <c r="U42" s="138"/>
      <c r="V42" s="139"/>
      <c r="Y42" s="135" t="s">
        <v>393</v>
      </c>
      <c r="Z42" s="129" t="s">
        <v>391</v>
      </c>
      <c r="AA42" s="129"/>
      <c r="AB42" s="129"/>
      <c r="AC42" s="129"/>
      <c r="AD42" s="129"/>
      <c r="AE42" s="129"/>
      <c r="AF42" s="129"/>
      <c r="AG42" s="129"/>
      <c r="AH42" s="129"/>
      <c r="AI42" s="135" t="s">
        <v>393</v>
      </c>
      <c r="AJ42" s="129" t="s">
        <v>392</v>
      </c>
      <c r="AK42" s="129"/>
      <c r="AL42" s="129"/>
      <c r="AM42" s="129"/>
      <c r="AN42" s="129"/>
      <c r="AO42" s="129"/>
      <c r="AP42" s="129"/>
      <c r="AQ42" s="129"/>
      <c r="AR42" s="129"/>
      <c r="AS42" s="129"/>
      <c r="AV42" s="92">
        <v>6</v>
      </c>
      <c r="AW42" s="43">
        <f t="shared" si="58"/>
        <v>1.056757459345484</v>
      </c>
      <c r="AX42" s="43">
        <f t="shared" si="59"/>
        <v>1.0463345589431556</v>
      </c>
      <c r="AY42" s="43">
        <f t="shared" si="60"/>
        <v>1.2944171870353851</v>
      </c>
      <c r="AZ42" s="43">
        <f t="shared" si="61"/>
        <v>1.225966303270565</v>
      </c>
      <c r="BA42" s="94">
        <f t="shared" si="62"/>
        <v>1.0949240425725462</v>
      </c>
      <c r="BB42" s="95">
        <f t="shared" si="63"/>
        <v>1.1115060154829748</v>
      </c>
      <c r="BC42" s="93">
        <f t="shared" si="64"/>
        <v>1.1369393043541736</v>
      </c>
      <c r="BD42" s="43">
        <f t="shared" si="65"/>
        <v>1.2464107823029593</v>
      </c>
      <c r="BE42" s="43">
        <f t="shared" si="66"/>
        <v>0.96937061129539481</v>
      </c>
      <c r="BF42" s="91">
        <v>6</v>
      </c>
      <c r="BG42" s="76">
        <f t="shared" si="68"/>
        <v>8.0058342771933411E-3</v>
      </c>
      <c r="BH42" s="76">
        <f t="shared" si="69"/>
        <v>5.8016834660169492E-3</v>
      </c>
      <c r="BI42" s="76">
        <f t="shared" si="70"/>
        <v>3.2271864279719356E-2</v>
      </c>
      <c r="BJ42" s="76">
        <f t="shared" si="71"/>
        <v>2.2294109498626993E-2</v>
      </c>
      <c r="BK42" s="99">
        <f t="shared" si="72"/>
        <v>8.5028886190852554E-3</v>
      </c>
      <c r="BL42" s="100">
        <f t="shared" si="73"/>
        <v>1.1120572345852051E-2</v>
      </c>
      <c r="BM42" s="98">
        <f t="shared" si="74"/>
        <v>1.5286458121134577E-2</v>
      </c>
      <c r="BN42" s="76">
        <f t="shared" si="75"/>
        <v>3.0837740276883713E-2</v>
      </c>
      <c r="BO42" s="76">
        <f t="shared" si="76"/>
        <v>-4.3451512756370048E-3</v>
      </c>
    </row>
    <row r="43" spans="2:67" ht="15.75" thickBot="1" x14ac:dyDescent="0.3">
      <c r="B43" s="135"/>
      <c r="C43" s="80">
        <v>1</v>
      </c>
      <c r="D43" s="80">
        <v>2</v>
      </c>
      <c r="E43" s="80">
        <v>3</v>
      </c>
      <c r="F43" s="80">
        <v>4</v>
      </c>
      <c r="G43" s="80">
        <v>5</v>
      </c>
      <c r="H43" s="80">
        <v>6</v>
      </c>
      <c r="I43" s="80">
        <v>7</v>
      </c>
      <c r="J43" s="80">
        <v>8</v>
      </c>
      <c r="K43" s="80">
        <v>9</v>
      </c>
      <c r="L43" s="141"/>
      <c r="M43" s="80">
        <v>1</v>
      </c>
      <c r="N43" s="80">
        <v>2</v>
      </c>
      <c r="O43" s="80">
        <v>3</v>
      </c>
      <c r="P43" s="80">
        <v>4</v>
      </c>
      <c r="Q43" s="80">
        <v>5</v>
      </c>
      <c r="R43" s="80">
        <v>6</v>
      </c>
      <c r="S43" s="80">
        <v>7</v>
      </c>
      <c r="T43" s="80">
        <v>8</v>
      </c>
      <c r="U43" s="80">
        <v>9</v>
      </c>
      <c r="V43" s="80" t="s">
        <v>4</v>
      </c>
      <c r="Y43" s="135"/>
      <c r="Z43" s="80">
        <v>1</v>
      </c>
      <c r="AA43" s="80">
        <v>2</v>
      </c>
      <c r="AB43" s="80">
        <v>3</v>
      </c>
      <c r="AC43" s="80">
        <v>4</v>
      </c>
      <c r="AD43" s="80">
        <v>5</v>
      </c>
      <c r="AE43" s="80">
        <v>6</v>
      </c>
      <c r="AF43" s="80">
        <v>7</v>
      </c>
      <c r="AG43" s="80">
        <v>8</v>
      </c>
      <c r="AH43" s="80">
        <v>9</v>
      </c>
      <c r="AI43" s="135"/>
      <c r="AJ43" s="80">
        <v>1</v>
      </c>
      <c r="AK43" s="80">
        <v>2</v>
      </c>
      <c r="AL43" s="80">
        <v>3</v>
      </c>
      <c r="AM43" s="80">
        <v>4</v>
      </c>
      <c r="AN43" s="80">
        <v>5</v>
      </c>
      <c r="AO43" s="80">
        <v>6</v>
      </c>
      <c r="AP43" s="80">
        <v>7</v>
      </c>
      <c r="AQ43" s="80">
        <v>8</v>
      </c>
      <c r="AR43" s="80">
        <v>9</v>
      </c>
      <c r="AS43" s="80" t="s">
        <v>4</v>
      </c>
      <c r="AV43" s="92">
        <v>7</v>
      </c>
      <c r="AW43" s="43">
        <f t="shared" si="58"/>
        <v>1.0430032184126456</v>
      </c>
      <c r="AX43" s="43">
        <f t="shared" si="59"/>
        <v>1.0956572122282309</v>
      </c>
      <c r="AY43" s="43">
        <f t="shared" si="60"/>
        <v>1.0916755146348034</v>
      </c>
      <c r="AZ43" s="43">
        <f t="shared" si="61"/>
        <v>1.3186752529898804</v>
      </c>
      <c r="BA43" s="43">
        <f t="shared" si="62"/>
        <v>1.1983383129374208</v>
      </c>
      <c r="BB43" s="94">
        <f t="shared" si="63"/>
        <v>1.0179204915334821</v>
      </c>
      <c r="BC43" s="95">
        <f t="shared" si="64"/>
        <v>1.0279771678786458</v>
      </c>
      <c r="BD43" s="93">
        <f t="shared" si="65"/>
        <v>1.0814062947652765</v>
      </c>
      <c r="BE43" s="43">
        <f t="shared" si="66"/>
        <v>1.0825976110665219</v>
      </c>
      <c r="BF43" s="91">
        <v>7</v>
      </c>
      <c r="BG43" s="76">
        <f t="shared" si="68"/>
        <v>6.2489429777481953E-3</v>
      </c>
      <c r="BH43" s="76">
        <f t="shared" si="69"/>
        <v>1.1966354766005494E-2</v>
      </c>
      <c r="BI43" s="76">
        <f t="shared" si="70"/>
        <v>9.9834673091060838E-3</v>
      </c>
      <c r="BJ43" s="76">
        <f t="shared" si="71"/>
        <v>2.9890000655785232E-2</v>
      </c>
      <c r="BK43" s="76">
        <f t="shared" si="72"/>
        <v>1.6725974962810072E-2</v>
      </c>
      <c r="BL43" s="99">
        <f t="shared" si="73"/>
        <v>1.6912356029255005E-3</v>
      </c>
      <c r="BM43" s="100">
        <f t="shared" si="74"/>
        <v>3.087367850646644E-3</v>
      </c>
      <c r="BN43" s="98">
        <f t="shared" si="75"/>
        <v>1.0297553921077979E-2</v>
      </c>
      <c r="BO43" s="76">
        <f t="shared" si="76"/>
        <v>1.2076802805380205E-2</v>
      </c>
    </row>
    <row r="44" spans="2:67" ht="15.75" thickBot="1" x14ac:dyDescent="0.3">
      <c r="B44" s="80">
        <v>2</v>
      </c>
      <c r="C44" s="3">
        <f>C34/$W34</f>
        <v>1.1316687898332492E-2</v>
      </c>
      <c r="D44" s="3">
        <f t="shared" ref="D44:K44" si="77">D34/$W34</f>
        <v>1.5254808734845903E-3</v>
      </c>
      <c r="E44" s="3">
        <f t="shared" si="77"/>
        <v>5.9288192813443649E-2</v>
      </c>
      <c r="F44" s="3">
        <f t="shared" si="77"/>
        <v>6.4903260709461397E-2</v>
      </c>
      <c r="G44" s="3">
        <f t="shared" si="77"/>
        <v>5.4960587498593748E-2</v>
      </c>
      <c r="H44" s="3">
        <f t="shared" si="77"/>
        <v>0.10547456053617923</v>
      </c>
      <c r="I44" s="3">
        <f t="shared" si="77"/>
        <v>7.91519012086047E-2</v>
      </c>
      <c r="J44" s="3">
        <f t="shared" si="77"/>
        <v>5.6583439491662467E-2</v>
      </c>
      <c r="K44" s="3">
        <f t="shared" si="77"/>
        <v>4.9053406243823636E-2</v>
      </c>
      <c r="L44" s="80">
        <v>2</v>
      </c>
      <c r="M44" s="3">
        <f t="shared" ref="M44:M50" si="78">M34/$W34</f>
        <v>9.1453119316065548E-2</v>
      </c>
      <c r="N44" s="3">
        <f t="shared" ref="N44:U44" si="79">N34/$W34</f>
        <v>0.12624706604745875</v>
      </c>
      <c r="O44" s="3">
        <f t="shared" si="79"/>
        <v>0.14347093520056137</v>
      </c>
      <c r="P44" s="3">
        <f t="shared" si="79"/>
        <v>0.17744263692213308</v>
      </c>
      <c r="Q44" s="3">
        <f t="shared" si="79"/>
        <v>0.18993859726876219</v>
      </c>
      <c r="R44" s="3">
        <f t="shared" si="79"/>
        <v>0.18033131346979539</v>
      </c>
      <c r="S44" s="3">
        <f t="shared" si="79"/>
        <v>0.1441417140243631</v>
      </c>
      <c r="T44" s="3">
        <f t="shared" si="79"/>
        <v>0.12852987785104208</v>
      </c>
      <c r="U44" s="3">
        <f t="shared" si="79"/>
        <v>9.5337145086143327E-2</v>
      </c>
      <c r="V44" s="3">
        <f t="shared" ref="V44" si="80">V34/$W34</f>
        <v>7.1383849668449129E-2</v>
      </c>
      <c r="Y44" s="80">
        <v>2</v>
      </c>
      <c r="Z44" s="3">
        <f t="shared" ref="Z44:AH44" si="81">Z34/$AT34</f>
        <v>2.4427752604959142E-2</v>
      </c>
      <c r="AA44" s="3">
        <f t="shared" si="81"/>
        <v>1.4025503888014819E-3</v>
      </c>
      <c r="AB44" s="3">
        <f t="shared" si="81"/>
        <v>6.5715329675302761E-2</v>
      </c>
      <c r="AC44" s="3">
        <f t="shared" si="81"/>
        <v>6.939702444590666E-2</v>
      </c>
      <c r="AD44" s="3">
        <f t="shared" si="81"/>
        <v>5.560527895602542E-2</v>
      </c>
      <c r="AE44" s="3">
        <f t="shared" si="81"/>
        <v>0.10232773878297478</v>
      </c>
      <c r="AF44" s="3">
        <f t="shared" si="81"/>
        <v>6.9367804646139952E-2</v>
      </c>
      <c r="AG44" s="3">
        <f t="shared" si="81"/>
        <v>5.4144288967690538E-2</v>
      </c>
      <c r="AH44" s="3">
        <f t="shared" si="81"/>
        <v>4.7277636022516618E-2</v>
      </c>
      <c r="AI44" s="80">
        <v>2</v>
      </c>
      <c r="AJ44" s="3">
        <f t="shared" ref="AJ44:AS44" si="82">AJ34/$AT34</f>
        <v>9.0639818876295769E-2</v>
      </c>
      <c r="AK44" s="3">
        <f t="shared" si="82"/>
        <v>0.1198303988432266</v>
      </c>
      <c r="AL44" s="3">
        <f t="shared" si="82"/>
        <v>0.14478410784398632</v>
      </c>
      <c r="AM44" s="3">
        <f t="shared" si="82"/>
        <v>0.182682188141393</v>
      </c>
      <c r="AN44" s="3">
        <f t="shared" si="82"/>
        <v>0.1877664333007984</v>
      </c>
      <c r="AO44" s="3">
        <f t="shared" si="82"/>
        <v>0.18835082929613234</v>
      </c>
      <c r="AP44" s="3">
        <f t="shared" si="82"/>
        <v>0.14531006423978687</v>
      </c>
      <c r="AQ44" s="3">
        <f t="shared" si="82"/>
        <v>0.12044401463832725</v>
      </c>
      <c r="AR44" s="3">
        <f t="shared" si="82"/>
        <v>9.3649458252265616E-2</v>
      </c>
      <c r="AS44" s="3">
        <f t="shared" si="82"/>
        <v>7.4568929004612122E-2</v>
      </c>
      <c r="AV44" s="92">
        <v>8</v>
      </c>
      <c r="AW44" s="43">
        <f t="shared" si="58"/>
        <v>1.0306276298441177</v>
      </c>
      <c r="AX44" s="43">
        <f t="shared" si="59"/>
        <v>1.0935409407025127</v>
      </c>
      <c r="AY44" s="43">
        <f t="shared" si="60"/>
        <v>1.0782780126947278</v>
      </c>
      <c r="AZ44" s="43">
        <f t="shared" si="61"/>
        <v>1.0778268872551722</v>
      </c>
      <c r="BA44" s="43">
        <f t="shared" si="62"/>
        <v>1.3677872054542288</v>
      </c>
      <c r="BB44" s="43">
        <f t="shared" si="63"/>
        <v>1.1531874817324659</v>
      </c>
      <c r="BC44" s="94">
        <f t="shared" si="64"/>
        <v>0.95000911244760344</v>
      </c>
      <c r="BD44" s="95">
        <f t="shared" si="65"/>
        <v>0.82983933670985421</v>
      </c>
      <c r="BE44" s="93">
        <f t="shared" si="66"/>
        <v>1.1112345871702825</v>
      </c>
      <c r="BF44" s="91">
        <v>8</v>
      </c>
      <c r="BG44" s="76">
        <f t="shared" si="68"/>
        <v>5.1880078477301028E-3</v>
      </c>
      <c r="BH44" s="76">
        <f t="shared" si="69"/>
        <v>1.3596748064782227E-2</v>
      </c>
      <c r="BI44" s="76">
        <f t="shared" si="70"/>
        <v>9.0798151765525414E-3</v>
      </c>
      <c r="BJ44" s="76">
        <f t="shared" si="71"/>
        <v>7.5453189315802804E-3</v>
      </c>
      <c r="BK44" s="76">
        <f t="shared" si="72"/>
        <v>3.158967826871209E-2</v>
      </c>
      <c r="BL44" s="76">
        <f t="shared" si="73"/>
        <v>1.5121626993455942E-2</v>
      </c>
      <c r="BM44" s="99">
        <f t="shared" si="74"/>
        <v>-5.8622885793300356E-3</v>
      </c>
      <c r="BN44" s="100">
        <f t="shared" si="75"/>
        <v>-2.5023188418186557E-2</v>
      </c>
      <c r="BO44" s="98">
        <f t="shared" si="76"/>
        <v>1.9039080499074601E-2</v>
      </c>
    </row>
    <row r="45" spans="2:67" ht="15.75" thickBot="1" x14ac:dyDescent="0.3">
      <c r="B45" s="80">
        <v>3</v>
      </c>
      <c r="C45" s="3">
        <f t="shared" ref="C45:K45" si="83">C35/$W35</f>
        <v>1.9502775054051416E-2</v>
      </c>
      <c r="D45" s="3">
        <f t="shared" si="83"/>
        <v>1.9117126959762261E-2</v>
      </c>
      <c r="E45" s="3">
        <f t="shared" si="83"/>
        <v>1.4048609149104833E-3</v>
      </c>
      <c r="F45" s="3">
        <f t="shared" si="83"/>
        <v>7.8947674159479314E-2</v>
      </c>
      <c r="G45" s="3">
        <f t="shared" si="83"/>
        <v>7.3080313867794358E-2</v>
      </c>
      <c r="H45" s="3">
        <f t="shared" si="83"/>
        <v>4.883957651247621E-2</v>
      </c>
      <c r="I45" s="3">
        <f t="shared" si="83"/>
        <v>9.3905310959408572E-2</v>
      </c>
      <c r="J45" s="3">
        <f t="shared" si="83"/>
        <v>7.2832397235751328E-2</v>
      </c>
      <c r="K45" s="3">
        <f t="shared" si="83"/>
        <v>4.4432169720600184E-2</v>
      </c>
      <c r="L45" s="80">
        <v>3</v>
      </c>
      <c r="M45" s="3">
        <f t="shared" si="78"/>
        <v>9.4401144223494632E-2</v>
      </c>
      <c r="N45" s="3">
        <f t="shared" ref="N45:U45" si="84">N35/$W35</f>
        <v>0.12674049155888498</v>
      </c>
      <c r="O45" s="3">
        <f t="shared" si="84"/>
        <v>0.13993516564206382</v>
      </c>
      <c r="P45" s="3">
        <f t="shared" si="84"/>
        <v>0.18031803037262792</v>
      </c>
      <c r="Q45" s="3">
        <f t="shared" si="84"/>
        <v>0.1969559910119599</v>
      </c>
      <c r="R45" s="3">
        <f t="shared" si="84"/>
        <v>0.18208099308937833</v>
      </c>
      <c r="S45" s="3">
        <f t="shared" si="84"/>
        <v>0.14403956321699837</v>
      </c>
      <c r="T45" s="3">
        <f t="shared" si="84"/>
        <v>0.13795183258571961</v>
      </c>
      <c r="U45" s="3">
        <f t="shared" si="84"/>
        <v>0.10062660631701952</v>
      </c>
      <c r="V45" s="3">
        <f t="shared" ref="V45" si="85">V35/$W35</f>
        <v>7.5421748725978496E-2</v>
      </c>
      <c r="Y45" s="80">
        <v>3</v>
      </c>
      <c r="Z45" s="3">
        <f t="shared" ref="Z45:AH45" si="86">Z35/$AT35</f>
        <v>2.8290177561353068E-2</v>
      </c>
      <c r="AA45" s="3">
        <f t="shared" si="86"/>
        <v>2.6446707344322543E-2</v>
      </c>
      <c r="AB45" s="3">
        <f t="shared" si="86"/>
        <v>1.276248611790364E-3</v>
      </c>
      <c r="AC45" s="3">
        <f t="shared" si="86"/>
        <v>7.8950157179365016E-2</v>
      </c>
      <c r="AD45" s="3">
        <f t="shared" si="86"/>
        <v>6.8243849380456967E-2</v>
      </c>
      <c r="AE45" s="3">
        <f t="shared" si="86"/>
        <v>5.1404457974889663E-2</v>
      </c>
      <c r="AF45" s="3">
        <f t="shared" si="86"/>
        <v>8.1006335498360602E-2</v>
      </c>
      <c r="AG45" s="3">
        <f t="shared" si="86"/>
        <v>5.7927506435151523E-2</v>
      </c>
      <c r="AH45" s="3">
        <f t="shared" si="86"/>
        <v>4.4420541960370166E-2</v>
      </c>
      <c r="AI45" s="80">
        <v>3</v>
      </c>
      <c r="AJ45" s="3">
        <f t="shared" ref="AJ45:AS45" si="87">AJ35/$AT35</f>
        <v>0.10114270248438634</v>
      </c>
      <c r="AK45" s="3">
        <f t="shared" si="87"/>
        <v>0.11879747494748638</v>
      </c>
      <c r="AL45" s="3">
        <f t="shared" si="87"/>
        <v>0.14953379568143765</v>
      </c>
      <c r="AM45" s="3">
        <f t="shared" si="87"/>
        <v>0.19427339979475541</v>
      </c>
      <c r="AN45" s="3">
        <f t="shared" si="87"/>
        <v>0.19072826476200438</v>
      </c>
      <c r="AO45" s="3">
        <f t="shared" si="87"/>
        <v>0.19257173497903493</v>
      </c>
      <c r="AP45" s="3">
        <f t="shared" si="87"/>
        <v>0.15059733619126295</v>
      </c>
      <c r="AQ45" s="3">
        <f t="shared" si="87"/>
        <v>0.12315799103777013</v>
      </c>
      <c r="AR45" s="3">
        <f t="shared" si="87"/>
        <v>9.9121975515718261E-2</v>
      </c>
      <c r="AS45" s="3">
        <f t="shared" si="87"/>
        <v>7.9800989587225257E-2</v>
      </c>
      <c r="AV45" s="92">
        <v>9</v>
      </c>
      <c r="AW45" s="43">
        <f t="shared" si="58"/>
        <v>1.0254765117463609</v>
      </c>
      <c r="AX45" s="43">
        <f t="shared" si="59"/>
        <v>1.0461731307492574</v>
      </c>
      <c r="AY45" s="43">
        <f t="shared" si="60"/>
        <v>1.0946695095948826</v>
      </c>
      <c r="AZ45" s="43">
        <f t="shared" si="61"/>
        <v>1.0364219562990096</v>
      </c>
      <c r="BA45" s="43">
        <f t="shared" si="62"/>
        <v>1.0431840579822609</v>
      </c>
      <c r="BB45" s="43">
        <f t="shared" si="63"/>
        <v>1.3549885225722744</v>
      </c>
      <c r="BC45" s="43">
        <f t="shared" si="64"/>
        <v>0.98736172641535069</v>
      </c>
      <c r="BD45" s="94">
        <f t="shared" si="65"/>
        <v>1.0319962625338321</v>
      </c>
      <c r="BE45" s="95">
        <f t="shared" si="66"/>
        <v>0.70234986945169708</v>
      </c>
      <c r="BF45" s="91">
        <v>9</v>
      </c>
      <c r="BG45" s="76">
        <f t="shared" si="68"/>
        <v>5.531189493520744E-3</v>
      </c>
      <c r="BH45" s="76">
        <f t="shared" si="69"/>
        <v>7.670459322185158E-3</v>
      </c>
      <c r="BI45" s="76">
        <f t="shared" si="70"/>
        <v>1.1198185112803155E-2</v>
      </c>
      <c r="BJ45" s="76">
        <f t="shared" si="71"/>
        <v>3.5173786572266358E-3</v>
      </c>
      <c r="BK45" s="76">
        <f t="shared" si="72"/>
        <v>3.598862332683625E-3</v>
      </c>
      <c r="BL45" s="76">
        <f t="shared" si="73"/>
        <v>3.4503162989338587E-2</v>
      </c>
      <c r="BM45" s="76">
        <f t="shared" si="74"/>
        <v>-1.5035678209324999E-3</v>
      </c>
      <c r="BN45" s="99">
        <f t="shared" si="75"/>
        <v>5.359168400889347E-3</v>
      </c>
      <c r="BO45" s="100">
        <f t="shared" si="76"/>
        <v>-6.5023973014676134E-2</v>
      </c>
    </row>
    <row r="46" spans="2:67" x14ac:dyDescent="0.25">
      <c r="B46" s="80">
        <v>4</v>
      </c>
      <c r="C46" s="3">
        <f t="shared" ref="C46:K46" si="88">C36/$W36</f>
        <v>1.448369013423428E-2</v>
      </c>
      <c r="D46" s="3">
        <f t="shared" si="88"/>
        <v>2.7314350416191825E-2</v>
      </c>
      <c r="E46" s="3">
        <f t="shared" si="88"/>
        <v>3.4398764068806417E-2</v>
      </c>
      <c r="F46" s="3">
        <f t="shared" si="88"/>
        <v>1.3381670232716456E-3</v>
      </c>
      <c r="G46" s="3">
        <f t="shared" si="88"/>
        <v>9.0365631924461703E-2</v>
      </c>
      <c r="H46" s="3">
        <f t="shared" si="88"/>
        <v>7.9896442860042369E-2</v>
      </c>
      <c r="I46" s="3">
        <f t="shared" si="88"/>
        <v>3.7704823773359895E-2</v>
      </c>
      <c r="J46" s="3">
        <f t="shared" si="88"/>
        <v>9.3553618068138278E-2</v>
      </c>
      <c r="K46" s="3">
        <f t="shared" si="88"/>
        <v>6.3602291459028806E-2</v>
      </c>
      <c r="L46" s="80">
        <v>4</v>
      </c>
      <c r="M46" s="3">
        <f t="shared" si="78"/>
        <v>9.6505457090061031E-2</v>
      </c>
      <c r="N46" s="3">
        <f t="shared" ref="N46:U46" si="89">N36/$W36</f>
        <v>0.12995963267185218</v>
      </c>
      <c r="O46" s="3">
        <f t="shared" si="89"/>
        <v>0.13767377198247693</v>
      </c>
      <c r="P46" s="3">
        <f t="shared" si="89"/>
        <v>0.17565410073121629</v>
      </c>
      <c r="Q46" s="3">
        <f t="shared" si="89"/>
        <v>0.19615954247017298</v>
      </c>
      <c r="R46" s="3">
        <f t="shared" si="89"/>
        <v>0.17962924394740559</v>
      </c>
      <c r="S46" s="3">
        <f t="shared" si="89"/>
        <v>0.14212120944217388</v>
      </c>
      <c r="T46" s="3">
        <f t="shared" si="89"/>
        <v>0.13818542407961021</v>
      </c>
      <c r="U46" s="3">
        <f t="shared" si="89"/>
        <v>0.10236977728028088</v>
      </c>
      <c r="V46" s="3">
        <f t="shared" ref="V46" si="90">V36/$W36</f>
        <v>8.9617832705574621E-2</v>
      </c>
      <c r="Y46" s="80">
        <v>4</v>
      </c>
      <c r="Z46" s="3">
        <f t="shared" ref="Z46:AH46" si="91">Z36/$AT36</f>
        <v>1.3370501864413173E-2</v>
      </c>
      <c r="AA46" s="3">
        <f t="shared" si="91"/>
        <v>3.731702771160976E-2</v>
      </c>
      <c r="AB46" s="3">
        <f t="shared" si="91"/>
        <v>4.1702208387398E-2</v>
      </c>
      <c r="AC46" s="3">
        <f t="shared" si="91"/>
        <v>1.2037750874712824E-3</v>
      </c>
      <c r="AD46" s="3">
        <f t="shared" si="91"/>
        <v>7.9750099544972461E-2</v>
      </c>
      <c r="AE46" s="3">
        <f t="shared" si="91"/>
        <v>7.2656424922373841E-2</v>
      </c>
      <c r="AF46" s="3">
        <f t="shared" si="91"/>
        <v>3.3963654253654038E-2</v>
      </c>
      <c r="AG46" s="3">
        <f t="shared" si="91"/>
        <v>7.097973819339598E-2</v>
      </c>
      <c r="AH46" s="3">
        <f t="shared" si="91"/>
        <v>5.1461384989397327E-2</v>
      </c>
      <c r="AI46" s="80">
        <v>4</v>
      </c>
      <c r="AJ46" s="3">
        <f t="shared" ref="AJ46:AS46" si="92">AJ36/$AT36</f>
        <v>0.10223489850023963</v>
      </c>
      <c r="AK46" s="3">
        <f t="shared" si="92"/>
        <v>0.12446174565104867</v>
      </c>
      <c r="AL46" s="3">
        <f t="shared" si="92"/>
        <v>0.14944007871607778</v>
      </c>
      <c r="AM46" s="3">
        <f t="shared" si="92"/>
        <v>0.19440967662661213</v>
      </c>
      <c r="AN46" s="3">
        <f t="shared" si="92"/>
        <v>0.19415172482215398</v>
      </c>
      <c r="AO46" s="3">
        <f t="shared" si="92"/>
        <v>0.19423770875697335</v>
      </c>
      <c r="AP46" s="3">
        <f t="shared" si="92"/>
        <v>0.153137387913311</v>
      </c>
      <c r="AQ46" s="3">
        <f t="shared" si="92"/>
        <v>0.12949180583798225</v>
      </c>
      <c r="AR46" s="3">
        <f t="shared" si="92"/>
        <v>0.1023638744024687</v>
      </c>
      <c r="AS46" s="3">
        <f t="shared" si="92"/>
        <v>9.13579307455884E-2</v>
      </c>
    </row>
    <row r="47" spans="2:67" x14ac:dyDescent="0.25">
      <c r="B47" s="80">
        <v>5</v>
      </c>
      <c r="C47" s="3">
        <f t="shared" ref="C47:K47" si="93">C37/$W37</f>
        <v>7.3933868937592503E-2</v>
      </c>
      <c r="D47" s="3">
        <f t="shared" si="93"/>
        <v>2.3328893620965189E-2</v>
      </c>
      <c r="E47" s="3">
        <f t="shared" si="93"/>
        <v>4.0281560352035339E-2</v>
      </c>
      <c r="F47" s="3">
        <f t="shared" si="93"/>
        <v>8.3903049074968081E-2</v>
      </c>
      <c r="G47" s="3">
        <f t="shared" si="93"/>
        <v>1.163914432282428E-3</v>
      </c>
      <c r="H47" s="3">
        <f t="shared" si="93"/>
        <v>8.602845803826642E-2</v>
      </c>
      <c r="I47" s="3">
        <f t="shared" si="93"/>
        <v>4.119244990773463E-2</v>
      </c>
      <c r="J47" s="3">
        <f t="shared" si="93"/>
        <v>2.2266189139316016E-2</v>
      </c>
      <c r="K47" s="3">
        <f t="shared" si="93"/>
        <v>7.4541128641392021E-2</v>
      </c>
      <c r="L47" s="80">
        <v>5</v>
      </c>
      <c r="M47" s="3">
        <f t="shared" si="78"/>
        <v>0.10040027102818858</v>
      </c>
      <c r="N47" s="3">
        <f t="shared" ref="N47:U47" si="94">N37/$W37</f>
        <v>0.13096567611943147</v>
      </c>
      <c r="O47" s="3">
        <f t="shared" si="94"/>
        <v>0.14255421546693914</v>
      </c>
      <c r="P47" s="3">
        <f t="shared" si="94"/>
        <v>0.17448595489173097</v>
      </c>
      <c r="Q47" s="3">
        <f t="shared" si="94"/>
        <v>0.19482915496901515</v>
      </c>
      <c r="R47" s="3">
        <f t="shared" si="94"/>
        <v>0.18521420965885596</v>
      </c>
      <c r="S47" s="3">
        <f t="shared" si="94"/>
        <v>0.13997336172579114</v>
      </c>
      <c r="T47" s="3">
        <f t="shared" si="94"/>
        <v>0.13536830897197805</v>
      </c>
      <c r="U47" s="3">
        <f t="shared" si="94"/>
        <v>9.9742406349072429E-2</v>
      </c>
      <c r="V47" s="3">
        <f t="shared" ref="V47" si="95">V37/$W37</f>
        <v>8.0360700802804164E-2</v>
      </c>
      <c r="Y47" s="80">
        <v>5</v>
      </c>
      <c r="Z47" s="3">
        <f t="shared" ref="Z47:AH47" si="96">Z37/$AT37</f>
        <v>5.7267510097329138E-2</v>
      </c>
      <c r="AA47" s="3">
        <f t="shared" si="96"/>
        <v>2.1541878269916707E-2</v>
      </c>
      <c r="AB47" s="3">
        <f t="shared" si="96"/>
        <v>4.6569184035190725E-2</v>
      </c>
      <c r="AC47" s="3">
        <f t="shared" si="96"/>
        <v>7.0386271920132346E-2</v>
      </c>
      <c r="AD47" s="3">
        <f t="shared" si="96"/>
        <v>1.6943050324653591E-3</v>
      </c>
      <c r="AE47" s="3">
        <f t="shared" si="96"/>
        <v>7.2419437959090768E-2</v>
      </c>
      <c r="AF47" s="3">
        <f t="shared" si="96"/>
        <v>4.2551260672487157E-2</v>
      </c>
      <c r="AG47" s="3">
        <f t="shared" si="96"/>
        <v>2.3090957156742177E-2</v>
      </c>
      <c r="AH47" s="3">
        <f t="shared" si="96"/>
        <v>5.6977057806049357E-2</v>
      </c>
      <c r="AI47" s="80">
        <v>5</v>
      </c>
      <c r="AJ47" s="3">
        <f t="shared" ref="AJ47:AS47" si="97">AJ37/$AT37</f>
        <v>0.10228761524569439</v>
      </c>
      <c r="AK47" s="3">
        <f t="shared" si="97"/>
        <v>0.12813786916959444</v>
      </c>
      <c r="AL47" s="3">
        <f t="shared" si="97"/>
        <v>0.15205177448496265</v>
      </c>
      <c r="AM47" s="3">
        <f t="shared" si="97"/>
        <v>0.1935864521379706</v>
      </c>
      <c r="AN47" s="3">
        <f t="shared" si="97"/>
        <v>0.19329599984669082</v>
      </c>
      <c r="AO47" s="3">
        <f t="shared" si="97"/>
        <v>0.19900822824185974</v>
      </c>
      <c r="AP47" s="3">
        <f t="shared" si="97"/>
        <v>0.15476266253690724</v>
      </c>
      <c r="AQ47" s="3">
        <f t="shared" si="97"/>
        <v>0.12949331319556673</v>
      </c>
      <c r="AR47" s="3">
        <f t="shared" si="97"/>
        <v>0.10461123357593259</v>
      </c>
      <c r="AS47" s="3">
        <f t="shared" si="97"/>
        <v>8.7958635542558783E-2</v>
      </c>
      <c r="AW47" s="92">
        <v>1</v>
      </c>
      <c r="AX47" s="92">
        <v>2</v>
      </c>
      <c r="AY47" s="92">
        <v>3</v>
      </c>
      <c r="AZ47" s="92">
        <v>4</v>
      </c>
      <c r="BA47" s="92">
        <v>5</v>
      </c>
      <c r="BB47" s="92">
        <v>6</v>
      </c>
      <c r="BC47" s="92">
        <v>7</v>
      </c>
      <c r="BD47" s="92">
        <v>8</v>
      </c>
      <c r="BE47" s="92">
        <v>9</v>
      </c>
      <c r="BF47" s="92">
        <v>11</v>
      </c>
      <c r="BG47" s="92">
        <v>12</v>
      </c>
      <c r="BH47" s="92">
        <v>13</v>
      </c>
      <c r="BI47" s="92">
        <v>14</v>
      </c>
      <c r="BJ47" s="92">
        <v>15</v>
      </c>
      <c r="BK47" s="92">
        <v>16</v>
      </c>
      <c r="BL47" s="92">
        <v>17</v>
      </c>
      <c r="BM47" s="92">
        <v>18</v>
      </c>
      <c r="BN47" s="92">
        <v>19</v>
      </c>
      <c r="BO47" s="92" t="s">
        <v>401</v>
      </c>
    </row>
    <row r="48" spans="2:67" x14ac:dyDescent="0.25">
      <c r="B48" s="80">
        <v>6</v>
      </c>
      <c r="C48" s="3">
        <f t="shared" ref="C48:K48" si="98">C38/$W38</f>
        <v>5.8592768196245731E-2</v>
      </c>
      <c r="D48" s="3">
        <f t="shared" si="98"/>
        <v>9.1771805608577645E-2</v>
      </c>
      <c r="E48" s="3">
        <f t="shared" si="98"/>
        <v>3.7885283853797441E-2</v>
      </c>
      <c r="F48" s="3">
        <f t="shared" si="98"/>
        <v>7.4986193300683956E-2</v>
      </c>
      <c r="G48" s="3">
        <f t="shared" si="98"/>
        <v>9.1144306083048909E-2</v>
      </c>
      <c r="H48" s="3">
        <f t="shared" si="98"/>
        <v>1.4903113731307481E-3</v>
      </c>
      <c r="I48" s="3">
        <f t="shared" si="98"/>
        <v>3.3649662056478472E-2</v>
      </c>
      <c r="J48" s="3">
        <f t="shared" si="98"/>
        <v>2.768841656395548E-2</v>
      </c>
      <c r="K48" s="3">
        <f t="shared" si="98"/>
        <v>1.4001083163359924E-2</v>
      </c>
      <c r="L48" s="80">
        <v>6</v>
      </c>
      <c r="M48" s="3">
        <f t="shared" si="78"/>
        <v>0.10396882763604245</v>
      </c>
      <c r="N48" s="3">
        <f t="shared" ref="N48:U48" si="99">N38/$W38</f>
        <v>0.13930489466737941</v>
      </c>
      <c r="O48" s="3">
        <f t="shared" si="99"/>
        <v>0.14106973708292897</v>
      </c>
      <c r="P48" s="3">
        <f t="shared" si="99"/>
        <v>0.17903345837741752</v>
      </c>
      <c r="Q48" s="3">
        <f t="shared" si="99"/>
        <v>0.19660344509222211</v>
      </c>
      <c r="R48" s="3">
        <f t="shared" si="99"/>
        <v>0.17875892733499868</v>
      </c>
      <c r="S48" s="3">
        <f t="shared" si="99"/>
        <v>0.14114817452362008</v>
      </c>
      <c r="T48" s="3">
        <f t="shared" si="99"/>
        <v>0.13318677429347422</v>
      </c>
      <c r="U48" s="3">
        <f t="shared" si="99"/>
        <v>9.9654768398032403E-2</v>
      </c>
      <c r="V48" s="3">
        <f t="shared" ref="V48" si="100">V38/$W38</f>
        <v>8.6594934522965572E-2</v>
      </c>
      <c r="Y48" s="80">
        <v>6</v>
      </c>
      <c r="Z48" s="3">
        <f t="shared" ref="Z48:AH48" si="101">Z38/$AT38</f>
        <v>5.0715796744063568E-2</v>
      </c>
      <c r="AA48" s="3">
        <f t="shared" si="101"/>
        <v>7.2660962626503345E-2</v>
      </c>
      <c r="AB48" s="3">
        <f t="shared" si="101"/>
        <v>3.3868130023292878E-2</v>
      </c>
      <c r="AC48" s="3">
        <f t="shared" si="101"/>
        <v>7.1926577154059493E-2</v>
      </c>
      <c r="AD48" s="3">
        <f t="shared" si="101"/>
        <v>8.1041596841450805E-2</v>
      </c>
      <c r="AE48" s="3">
        <f t="shared" si="101"/>
        <v>1.5551692357634484E-3</v>
      </c>
      <c r="AF48" s="3">
        <f t="shared" si="101"/>
        <v>4.0995989020542016E-2</v>
      </c>
      <c r="AG48" s="3">
        <f t="shared" si="101"/>
        <v>3.654647704044104E-2</v>
      </c>
      <c r="AH48" s="3">
        <f t="shared" si="101"/>
        <v>1.3910124830995289E-2</v>
      </c>
      <c r="AI48" s="80">
        <v>6</v>
      </c>
      <c r="AJ48" s="3">
        <f t="shared" ref="AJ48:AS48" si="102">AJ38/$AT38</f>
        <v>0.10285716528757696</v>
      </c>
      <c r="AK48" s="3">
        <f t="shared" si="102"/>
        <v>0.12994302947712369</v>
      </c>
      <c r="AL48" s="3">
        <f t="shared" si="102"/>
        <v>0.14774107739752759</v>
      </c>
      <c r="AM48" s="3">
        <f t="shared" si="102"/>
        <v>0.19163140916240715</v>
      </c>
      <c r="AN48" s="3">
        <f t="shared" si="102"/>
        <v>0.19569212883356726</v>
      </c>
      <c r="AO48" s="3">
        <f t="shared" si="102"/>
        <v>0.19513053994287491</v>
      </c>
      <c r="AP48" s="3">
        <f t="shared" si="102"/>
        <v>0.14895065346978806</v>
      </c>
      <c r="AQ48" s="3">
        <f t="shared" si="102"/>
        <v>0.12761027562347851</v>
      </c>
      <c r="AR48" s="3">
        <f t="shared" si="102"/>
        <v>0.10402354221439955</v>
      </c>
      <c r="AS48" s="3">
        <f t="shared" si="102"/>
        <v>9.0891002001285984E-2</v>
      </c>
      <c r="AV48" s="92">
        <v>1</v>
      </c>
      <c r="AW48" s="4">
        <v>118728</v>
      </c>
      <c r="AX48" s="4">
        <v>133372</v>
      </c>
      <c r="AY48" s="4">
        <v>90687</v>
      </c>
      <c r="AZ48" s="4">
        <v>100895</v>
      </c>
      <c r="BA48" s="4">
        <v>66949</v>
      </c>
      <c r="BB48" s="4">
        <v>77228</v>
      </c>
      <c r="BC48" s="4">
        <v>99284</v>
      </c>
      <c r="BD48" s="4">
        <v>132808</v>
      </c>
      <c r="BE48" s="4">
        <v>170791</v>
      </c>
      <c r="BF48" s="4">
        <v>337958</v>
      </c>
      <c r="BG48" s="4">
        <v>259371</v>
      </c>
      <c r="BH48" s="4">
        <v>185189</v>
      </c>
      <c r="BI48" s="4">
        <v>151236</v>
      </c>
      <c r="BJ48" s="4">
        <v>130170</v>
      </c>
      <c r="BK48" s="4">
        <v>149503</v>
      </c>
      <c r="BL48" s="4">
        <v>183489</v>
      </c>
      <c r="BM48" s="4">
        <v>257154</v>
      </c>
      <c r="BN48" s="4">
        <v>336865</v>
      </c>
      <c r="BO48" s="4">
        <v>774652</v>
      </c>
    </row>
    <row r="49" spans="2:67" x14ac:dyDescent="0.25">
      <c r="B49" s="80">
        <v>7</v>
      </c>
      <c r="C49" s="3">
        <f t="shared" ref="C49:K49" si="103">C39/$W39</f>
        <v>4.2612005467492171E-2</v>
      </c>
      <c r="D49" s="3">
        <f t="shared" si="103"/>
        <v>7.3498746685432575E-2</v>
      </c>
      <c r="E49" s="3">
        <f t="shared" si="103"/>
        <v>9.1601886263125321E-2</v>
      </c>
      <c r="F49" s="3">
        <f t="shared" si="103"/>
        <v>4.8822774891839067E-2</v>
      </c>
      <c r="G49" s="3">
        <f t="shared" si="103"/>
        <v>7.5754676386652745E-2</v>
      </c>
      <c r="H49" s="3">
        <f t="shared" si="103"/>
        <v>7.8456221831323822E-2</v>
      </c>
      <c r="I49" s="3">
        <f t="shared" si="103"/>
        <v>1.6153570700095071E-3</v>
      </c>
      <c r="J49" s="3">
        <f t="shared" si="103"/>
        <v>2.091608895822655E-2</v>
      </c>
      <c r="K49" s="3">
        <f t="shared" si="103"/>
        <v>1.7963884657864346E-2</v>
      </c>
      <c r="L49" s="80">
        <v>7</v>
      </c>
      <c r="M49" s="3">
        <f t="shared" si="78"/>
        <v>9.7979761591266312E-2</v>
      </c>
      <c r="N49" s="3">
        <f t="shared" ref="N49:U49" si="104">N39/$W39</f>
        <v>0.13465950747406841</v>
      </c>
      <c r="O49" s="3">
        <f t="shared" si="104"/>
        <v>0.14407314005446864</v>
      </c>
      <c r="P49" s="3">
        <f t="shared" si="104"/>
        <v>0.1831480705583193</v>
      </c>
      <c r="Q49" s="3">
        <f t="shared" si="104"/>
        <v>0.1966000958137433</v>
      </c>
      <c r="R49" s="3">
        <f t="shared" si="104"/>
        <v>0.17955529362674641</v>
      </c>
      <c r="S49" s="3">
        <f t="shared" si="104"/>
        <v>0.14315405758360114</v>
      </c>
      <c r="T49" s="3">
        <f t="shared" si="104"/>
        <v>0.12939567150455467</v>
      </c>
      <c r="U49" s="3">
        <f t="shared" si="104"/>
        <v>9.6113745665565672E-2</v>
      </c>
      <c r="V49" s="3">
        <f t="shared" ref="V49" si="105">V39/$W39</f>
        <v>7.4612786044059826E-2</v>
      </c>
      <c r="Y49" s="80">
        <v>7</v>
      </c>
      <c r="Z49" s="3">
        <f t="shared" ref="Z49:AH49" si="106">Z39/$AT39</f>
        <v>4.4063979709339646E-2</v>
      </c>
      <c r="AA49" s="3">
        <f t="shared" si="106"/>
        <v>5.7698603567829916E-2</v>
      </c>
      <c r="AB49" s="3">
        <f t="shared" si="106"/>
        <v>8.0387469832348873E-2</v>
      </c>
      <c r="AC49" s="3">
        <f t="shared" si="106"/>
        <v>5.0277675478182869E-2</v>
      </c>
      <c r="AD49" s="3">
        <f t="shared" si="106"/>
        <v>6.8137612459486518E-2</v>
      </c>
      <c r="AE49" s="3">
        <f t="shared" si="106"/>
        <v>7.6055636210641028E-2</v>
      </c>
      <c r="AF49" s="3">
        <f t="shared" si="106"/>
        <v>1.4202733185927363E-3</v>
      </c>
      <c r="AG49" s="3">
        <f t="shared" si="106"/>
        <v>2.7304754549945357E-2</v>
      </c>
      <c r="AH49" s="3">
        <f t="shared" si="106"/>
        <v>2.5955494897282258E-2</v>
      </c>
      <c r="AI49" s="80">
        <v>7</v>
      </c>
      <c r="AJ49" s="3">
        <f t="shared" ref="AJ49:AS49" si="107">AJ39/$AT39</f>
        <v>9.7253215490637618E-2</v>
      </c>
      <c r="AK49" s="3">
        <f t="shared" si="107"/>
        <v>0.12732750301183882</v>
      </c>
      <c r="AL49" s="3">
        <f t="shared" si="107"/>
        <v>0.15115258793123196</v>
      </c>
      <c r="AM49" s="3">
        <f t="shared" si="107"/>
        <v>0.19415136265162705</v>
      </c>
      <c r="AN49" s="3">
        <f t="shared" si="107"/>
        <v>0.19123980234851196</v>
      </c>
      <c r="AO49" s="3">
        <f t="shared" si="107"/>
        <v>0.19088473401886377</v>
      </c>
      <c r="AP49" s="3">
        <f t="shared" si="107"/>
        <v>0.15015839660821706</v>
      </c>
      <c r="AQ49" s="3">
        <f t="shared" si="107"/>
        <v>0.12317320355495506</v>
      </c>
      <c r="AR49" s="3">
        <f t="shared" si="107"/>
        <v>9.8105379481793265E-2</v>
      </c>
      <c r="AS49" s="3">
        <f t="shared" si="107"/>
        <v>8.29439618058158E-2</v>
      </c>
      <c r="AV49" s="92">
        <v>2</v>
      </c>
      <c r="AW49" s="4">
        <v>91997</v>
      </c>
      <c r="AX49" s="4">
        <v>57079</v>
      </c>
      <c r="AY49" s="4">
        <v>52875</v>
      </c>
      <c r="AZ49" s="4">
        <v>53737</v>
      </c>
      <c r="BA49" s="4">
        <v>54862</v>
      </c>
      <c r="BB49" s="4">
        <v>49317</v>
      </c>
      <c r="BC49" s="4">
        <v>58480</v>
      </c>
      <c r="BD49" s="4">
        <v>73795</v>
      </c>
      <c r="BE49" s="4">
        <v>82897</v>
      </c>
      <c r="BF49" s="4">
        <v>160634</v>
      </c>
      <c r="BG49" s="4">
        <v>139743</v>
      </c>
      <c r="BH49" s="4">
        <v>110710</v>
      </c>
      <c r="BI49" s="4">
        <v>93225</v>
      </c>
      <c r="BJ49" s="4">
        <v>81406</v>
      </c>
      <c r="BK49" s="4">
        <v>91510</v>
      </c>
      <c r="BL49" s="4">
        <v>109588</v>
      </c>
      <c r="BM49" s="4">
        <v>136943</v>
      </c>
      <c r="BN49" s="4">
        <v>160533</v>
      </c>
      <c r="BO49" s="4">
        <v>472056</v>
      </c>
    </row>
    <row r="50" spans="2:67" x14ac:dyDescent="0.25">
      <c r="B50" s="80">
        <v>8</v>
      </c>
      <c r="C50" s="3">
        <f t="shared" ref="C50:K50" si="108">C40/$W40</f>
        <v>4.8826308660462239E-2</v>
      </c>
      <c r="D50" s="3">
        <f t="shared" si="108"/>
        <v>5.7805985091202002E-2</v>
      </c>
      <c r="E50" s="3">
        <f t="shared" si="108"/>
        <v>7.6201774231210787E-2</v>
      </c>
      <c r="F50" s="3">
        <f t="shared" si="108"/>
        <v>0.10577033210156893</v>
      </c>
      <c r="G50" s="3">
        <f t="shared" si="108"/>
        <v>5.4881862025055878E-2</v>
      </c>
      <c r="H50" s="3">
        <f t="shared" si="108"/>
        <v>6.3556033060825148E-2</v>
      </c>
      <c r="I50" s="3">
        <f t="shared" si="108"/>
        <v>5.9202581182495669E-2</v>
      </c>
      <c r="J50" s="3">
        <f t="shared" si="108"/>
        <v>1.5820815096686089E-3</v>
      </c>
      <c r="K50" s="3">
        <f t="shared" si="108"/>
        <v>1.2034730380444659E-2</v>
      </c>
      <c r="L50" s="80">
        <v>8</v>
      </c>
      <c r="M50" s="3">
        <f t="shared" si="78"/>
        <v>9.5590455904873667E-2</v>
      </c>
      <c r="N50" s="3">
        <f t="shared" ref="N50:U50" si="109">N40/$W40</f>
        <v>0.12722117519128262</v>
      </c>
      <c r="O50" s="3">
        <f t="shared" si="109"/>
        <v>0.14524599349454154</v>
      </c>
      <c r="P50" s="3">
        <f t="shared" si="109"/>
        <v>0.17893887419700127</v>
      </c>
      <c r="Q50" s="3">
        <f t="shared" si="109"/>
        <v>0.19165008080916632</v>
      </c>
      <c r="R50" s="3">
        <f t="shared" si="109"/>
        <v>0.1766803164556123</v>
      </c>
      <c r="S50" s="3">
        <f t="shared" si="109"/>
        <v>0.14441676456533592</v>
      </c>
      <c r="T50" s="3">
        <f t="shared" si="109"/>
        <v>0.12605370814621683</v>
      </c>
      <c r="U50" s="3">
        <f t="shared" si="109"/>
        <v>9.255722376909524E-2</v>
      </c>
      <c r="V50" s="3">
        <f t="shared" ref="V50" si="110">V40/$W40</f>
        <v>7.231749135230027E-2</v>
      </c>
      <c r="Y50" s="80">
        <v>8</v>
      </c>
      <c r="Z50" s="3">
        <f t="shared" ref="Z50:AH50" si="111">Z40/$AT40</f>
        <v>4.7437607047501967E-2</v>
      </c>
      <c r="AA50" s="3">
        <f t="shared" si="111"/>
        <v>5.3276528674291862E-2</v>
      </c>
      <c r="AB50" s="3">
        <f t="shared" si="111"/>
        <v>6.7801209337948309E-2</v>
      </c>
      <c r="AC50" s="3">
        <f t="shared" si="111"/>
        <v>0.10112082678037621</v>
      </c>
      <c r="AD50" s="3">
        <f t="shared" si="111"/>
        <v>5.5048539715257951E-2</v>
      </c>
      <c r="AE50" s="3">
        <f t="shared" si="111"/>
        <v>6.7685011892639063E-2</v>
      </c>
      <c r="AF50" s="3">
        <f t="shared" si="111"/>
        <v>6.5622507238399838E-2</v>
      </c>
      <c r="AG50" s="3">
        <f t="shared" si="111"/>
        <v>1.2200731757471418E-3</v>
      </c>
      <c r="AH50" s="3">
        <f t="shared" si="111"/>
        <v>2.4837203934852531E-2</v>
      </c>
      <c r="AI50" s="80">
        <v>8</v>
      </c>
      <c r="AJ50" s="3">
        <f t="shared" ref="AJ50:AS50" si="112">AJ40/$AT40</f>
        <v>9.304510433138323E-2</v>
      </c>
      <c r="AK50" s="3">
        <f t="shared" si="112"/>
        <v>0.11805660443419963</v>
      </c>
      <c r="AL50" s="3">
        <f t="shared" si="112"/>
        <v>0.14376528920887155</v>
      </c>
      <c r="AM50" s="3">
        <f t="shared" si="112"/>
        <v>0.1893727864927528</v>
      </c>
      <c r="AN50" s="3">
        <f t="shared" si="112"/>
        <v>0.18533492526825632</v>
      </c>
      <c r="AO50" s="3">
        <f t="shared" si="112"/>
        <v>0.18600306057878452</v>
      </c>
      <c r="AP50" s="3">
        <f t="shared" si="112"/>
        <v>0.14896512488646055</v>
      </c>
      <c r="AQ50" s="3">
        <f t="shared" si="112"/>
        <v>0.12154252779347718</v>
      </c>
      <c r="AR50" s="3">
        <f t="shared" si="112"/>
        <v>9.2987005608728593E-2</v>
      </c>
      <c r="AS50" s="3">
        <f t="shared" si="112"/>
        <v>7.4569710527212216E-2</v>
      </c>
      <c r="AV50" s="92">
        <v>3</v>
      </c>
      <c r="AW50" s="4">
        <v>46318</v>
      </c>
      <c r="AX50" s="4">
        <v>40543</v>
      </c>
      <c r="AY50" s="4">
        <v>32791</v>
      </c>
      <c r="AZ50" s="4">
        <v>27889</v>
      </c>
      <c r="BA50" s="4">
        <v>29247</v>
      </c>
      <c r="BB50" s="4">
        <v>36017</v>
      </c>
      <c r="BC50" s="4">
        <v>34116</v>
      </c>
      <c r="BD50" s="4">
        <v>39992</v>
      </c>
      <c r="BE50" s="4">
        <v>44383</v>
      </c>
      <c r="BF50" s="4">
        <v>85123</v>
      </c>
      <c r="BG50" s="4">
        <v>73581</v>
      </c>
      <c r="BH50" s="4">
        <v>64463</v>
      </c>
      <c r="BI50" s="4">
        <v>55563</v>
      </c>
      <c r="BJ50" s="4">
        <v>48973</v>
      </c>
      <c r="BK50" s="4">
        <v>55155</v>
      </c>
      <c r="BL50" s="4">
        <v>63544</v>
      </c>
      <c r="BM50" s="4">
        <v>73542</v>
      </c>
      <c r="BN50" s="4">
        <v>84996</v>
      </c>
      <c r="BO50" s="4">
        <v>290939</v>
      </c>
    </row>
    <row r="51" spans="2:67" x14ac:dyDescent="0.25">
      <c r="AV51" s="92">
        <v>4</v>
      </c>
      <c r="AW51" s="4">
        <v>33952</v>
      </c>
      <c r="AX51" s="4">
        <v>39049</v>
      </c>
      <c r="AY51" s="4">
        <v>31583</v>
      </c>
      <c r="AZ51" s="4">
        <v>27372</v>
      </c>
      <c r="BA51" s="4">
        <v>23770</v>
      </c>
      <c r="BB51" s="4">
        <v>29023</v>
      </c>
      <c r="BC51" s="4">
        <v>34458</v>
      </c>
      <c r="BD51" s="4">
        <v>31979</v>
      </c>
      <c r="BE51" s="4">
        <v>37049</v>
      </c>
      <c r="BF51" s="4">
        <v>69883</v>
      </c>
      <c r="BG51" s="4">
        <v>61922</v>
      </c>
      <c r="BH51" s="4">
        <v>54472</v>
      </c>
      <c r="BI51" s="4">
        <v>48743</v>
      </c>
      <c r="BJ51" s="4">
        <v>44253</v>
      </c>
      <c r="BK51" s="4">
        <v>48706</v>
      </c>
      <c r="BL51" s="4">
        <v>54466</v>
      </c>
      <c r="BM51" s="4">
        <v>61108</v>
      </c>
      <c r="BN51" s="4">
        <v>69363</v>
      </c>
      <c r="BO51" s="4">
        <v>246410</v>
      </c>
    </row>
    <row r="52" spans="2:67" x14ac:dyDescent="0.25">
      <c r="B52" s="135" t="s">
        <v>390</v>
      </c>
      <c r="C52" s="129" t="s">
        <v>394</v>
      </c>
      <c r="D52" s="129"/>
      <c r="E52" s="129"/>
      <c r="F52" s="129"/>
      <c r="G52" s="129"/>
      <c r="H52" s="129"/>
      <c r="I52" s="129"/>
      <c r="J52" s="129"/>
      <c r="K52" s="129"/>
      <c r="M52" s="129" t="s">
        <v>396</v>
      </c>
      <c r="N52" s="129"/>
      <c r="O52" s="129"/>
      <c r="P52" s="129"/>
      <c r="Q52" s="129"/>
      <c r="R52" s="129"/>
      <c r="S52" s="129"/>
      <c r="T52" s="129"/>
      <c r="U52" s="129"/>
      <c r="V52" s="129"/>
      <c r="Y52" s="135" t="s">
        <v>393</v>
      </c>
      <c r="Z52" s="129" t="s">
        <v>394</v>
      </c>
      <c r="AA52" s="129"/>
      <c r="AB52" s="129"/>
      <c r="AC52" s="129"/>
      <c r="AD52" s="129"/>
      <c r="AE52" s="129"/>
      <c r="AF52" s="129"/>
      <c r="AG52" s="129"/>
      <c r="AH52" s="129"/>
      <c r="AV52" s="92">
        <v>5</v>
      </c>
      <c r="AW52" s="4">
        <v>30565</v>
      </c>
      <c r="AX52" s="4">
        <v>31027</v>
      </c>
      <c r="AY52" s="4">
        <v>29088</v>
      </c>
      <c r="AZ52" s="4">
        <v>22482</v>
      </c>
      <c r="BA52" s="4">
        <v>20477</v>
      </c>
      <c r="BB52" s="4">
        <v>22269</v>
      </c>
      <c r="BC52" s="4">
        <v>29164</v>
      </c>
      <c r="BD52" s="4">
        <v>30909</v>
      </c>
      <c r="BE52" s="4">
        <v>30419</v>
      </c>
      <c r="BF52" s="4">
        <v>59395</v>
      </c>
      <c r="BG52" s="4">
        <v>53493</v>
      </c>
      <c r="BH52" s="4">
        <v>46690</v>
      </c>
      <c r="BI52" s="4">
        <v>42721</v>
      </c>
      <c r="BJ52" s="4">
        <v>38938</v>
      </c>
      <c r="BK52" s="4">
        <v>42362</v>
      </c>
      <c r="BL52" s="4">
        <v>46983</v>
      </c>
      <c r="BM52" s="4">
        <v>53397</v>
      </c>
      <c r="BN52" s="4">
        <v>59726</v>
      </c>
      <c r="BO52" s="4">
        <v>213176</v>
      </c>
    </row>
    <row r="53" spans="2:67" x14ac:dyDescent="0.25">
      <c r="B53" s="135"/>
      <c r="C53" s="80">
        <v>1</v>
      </c>
      <c r="D53" s="80">
        <v>2</v>
      </c>
      <c r="E53" s="80">
        <v>3</v>
      </c>
      <c r="F53" s="80">
        <v>4</v>
      </c>
      <c r="G53" s="80">
        <v>5</v>
      </c>
      <c r="H53" s="80">
        <v>6</v>
      </c>
      <c r="I53" s="80">
        <v>7</v>
      </c>
      <c r="J53" s="80">
        <v>8</v>
      </c>
      <c r="K53" s="80">
        <v>9</v>
      </c>
      <c r="M53" s="80">
        <v>1</v>
      </c>
      <c r="N53" s="80">
        <v>2</v>
      </c>
      <c r="O53" s="80">
        <v>3</v>
      </c>
      <c r="P53" s="80">
        <v>4</v>
      </c>
      <c r="Q53" s="80">
        <v>5</v>
      </c>
      <c r="R53" s="80">
        <v>6</v>
      </c>
      <c r="S53" s="80">
        <v>7</v>
      </c>
      <c r="T53" s="80">
        <v>8</v>
      </c>
      <c r="U53" s="80">
        <v>9</v>
      </c>
      <c r="V53" s="80" t="s">
        <v>4</v>
      </c>
      <c r="Y53" s="135"/>
      <c r="Z53" s="80">
        <v>1</v>
      </c>
      <c r="AA53" s="80">
        <v>2</v>
      </c>
      <c r="AB53" s="80">
        <v>3</v>
      </c>
      <c r="AC53" s="80">
        <v>4</v>
      </c>
      <c r="AD53" s="80">
        <v>5</v>
      </c>
      <c r="AE53" s="80">
        <v>6</v>
      </c>
      <c r="AF53" s="80">
        <v>7</v>
      </c>
      <c r="AG53" s="80">
        <v>8</v>
      </c>
      <c r="AH53" s="80">
        <v>9</v>
      </c>
      <c r="AV53" s="92">
        <v>6</v>
      </c>
      <c r="AW53" s="4">
        <v>36586</v>
      </c>
      <c r="AX53" s="4">
        <v>32157</v>
      </c>
      <c r="AY53" s="4">
        <v>34825</v>
      </c>
      <c r="AZ53" s="4">
        <v>29688</v>
      </c>
      <c r="BA53" s="4">
        <v>24073</v>
      </c>
      <c r="BB53" s="4">
        <v>27208</v>
      </c>
      <c r="BC53" s="4">
        <v>31151</v>
      </c>
      <c r="BD53" s="4">
        <v>38286</v>
      </c>
      <c r="BE53" s="4">
        <v>33753</v>
      </c>
      <c r="BF53" s="4">
        <v>69242</v>
      </c>
      <c r="BG53" s="4">
        <v>61466</v>
      </c>
      <c r="BH53" s="4">
        <v>53808</v>
      </c>
      <c r="BI53" s="4">
        <v>48432</v>
      </c>
      <c r="BJ53" s="4">
        <v>43972</v>
      </c>
      <c r="BK53" s="4">
        <v>48957</v>
      </c>
      <c r="BL53" s="4">
        <v>54798</v>
      </c>
      <c r="BM53" s="4">
        <v>61434</v>
      </c>
      <c r="BN53" s="4">
        <v>69639</v>
      </c>
      <c r="BO53" s="4">
        <v>245446</v>
      </c>
    </row>
    <row r="54" spans="2:67" x14ac:dyDescent="0.25">
      <c r="B54" s="80">
        <v>2</v>
      </c>
      <c r="C54" s="3">
        <f>C44*2/M44</f>
        <v>0.24748609960960605</v>
      </c>
      <c r="D54" s="13"/>
      <c r="E54" s="3">
        <f t="shared" ref="E54:K54" si="113">E44*2/O44</f>
        <v>0.82648367393107602</v>
      </c>
      <c r="F54" s="3">
        <f t="shared" si="113"/>
        <v>0.73154075970977384</v>
      </c>
      <c r="G54" s="3">
        <f t="shared" si="113"/>
        <v>0.57871952608794708</v>
      </c>
      <c r="H54" s="3">
        <f t="shared" si="113"/>
        <v>1.1697864170866332</v>
      </c>
      <c r="I54" s="3">
        <f t="shared" si="113"/>
        <v>1.0982511446370937</v>
      </c>
      <c r="J54" s="3">
        <f t="shared" si="113"/>
        <v>0.88047138047138052</v>
      </c>
      <c r="K54" s="3">
        <f t="shared" si="113"/>
        <v>1.0290512936904221</v>
      </c>
      <c r="M54" s="15">
        <v>4.3153614961442315E-2</v>
      </c>
      <c r="N54" s="15">
        <v>5.5536524792326798E-2</v>
      </c>
      <c r="O54" s="15">
        <v>6.6449308163789619E-2</v>
      </c>
      <c r="P54" s="15">
        <v>8.3920568312963628E-2</v>
      </c>
      <c r="Q54" s="15">
        <v>8.4927839423857232E-2</v>
      </c>
      <c r="R54" s="15">
        <v>8.4243751452794877E-2</v>
      </c>
      <c r="S54" s="15">
        <v>6.7025328586517247E-2</v>
      </c>
      <c r="T54" s="15">
        <v>5.6034043316735789E-2</v>
      </c>
      <c r="U54" s="15">
        <v>4.3688855177251164E-2</v>
      </c>
      <c r="V54" s="15">
        <v>1.0799181366474826E-2</v>
      </c>
      <c r="Y54" s="80">
        <v>2</v>
      </c>
      <c r="Z54" s="3">
        <f>Z44*2/AJ44</f>
        <v>0.53900709219858156</v>
      </c>
      <c r="AA54" s="13"/>
      <c r="AB54" s="3">
        <f t="shared" ref="AB54" si="114">AB44*2/AL44</f>
        <v>0.90776992936427836</v>
      </c>
      <c r="AC54" s="3">
        <f t="shared" ref="AC54:AC55" si="115">AC44*2/AM44</f>
        <v>0.75975687779910439</v>
      </c>
      <c r="AD54" s="3">
        <f t="shared" ref="AD54:AD56" si="116">AD44*2/AN44</f>
        <v>0.59228135698723938</v>
      </c>
      <c r="AE54" s="3">
        <f t="shared" ref="AE54:AE57" si="117">AE44*2/AO44</f>
        <v>1.0865653118212846</v>
      </c>
      <c r="AF54" s="3">
        <f t="shared" ref="AF54:AF58" si="118">AF44*2/AP44</f>
        <v>0.95475568067564831</v>
      </c>
      <c r="AG54" s="3">
        <f t="shared" ref="AG54:AG59" si="119">AG44*2/AQ44</f>
        <v>0.89907811741872878</v>
      </c>
      <c r="AH54" s="3">
        <f t="shared" ref="AH54:AH60" si="120">AH44*2/AR44</f>
        <v>1.0096723868954758</v>
      </c>
      <c r="AV54" s="92">
        <v>7</v>
      </c>
      <c r="AW54" s="4">
        <v>43912</v>
      </c>
      <c r="AX54" s="4">
        <v>39711</v>
      </c>
      <c r="AY54" s="4">
        <v>34444</v>
      </c>
      <c r="AZ54" s="4">
        <v>35835</v>
      </c>
      <c r="BA54" s="4">
        <v>29279</v>
      </c>
      <c r="BB54" s="4">
        <v>27833</v>
      </c>
      <c r="BC54" s="4">
        <v>32867</v>
      </c>
      <c r="BD54" s="4">
        <v>39633</v>
      </c>
      <c r="BE54" s="4">
        <v>45861</v>
      </c>
      <c r="BF54" s="4">
        <v>84203</v>
      </c>
      <c r="BG54" s="4">
        <v>72488</v>
      </c>
      <c r="BH54" s="4">
        <v>63103</v>
      </c>
      <c r="BI54" s="4">
        <v>54350</v>
      </c>
      <c r="BJ54" s="4">
        <v>48866</v>
      </c>
      <c r="BK54" s="4">
        <v>54686</v>
      </c>
      <c r="BL54" s="4">
        <v>63945</v>
      </c>
      <c r="BM54" s="4">
        <v>73299</v>
      </c>
      <c r="BN54" s="4">
        <v>84724</v>
      </c>
      <c r="BO54" s="4">
        <v>289729</v>
      </c>
    </row>
    <row r="55" spans="2:67" x14ac:dyDescent="0.25">
      <c r="B55" s="80">
        <v>3</v>
      </c>
      <c r="C55" s="3">
        <f t="shared" ref="C55:C60" si="121">C45*2/M45</f>
        <v>0.41318937846512988</v>
      </c>
      <c r="D55" s="3">
        <f t="shared" ref="D55:D60" si="122">D45*2/N45</f>
        <v>0.30167354922842854</v>
      </c>
      <c r="E55" s="13"/>
      <c r="F55" s="3">
        <f t="shared" ref="F55:F60" si="123">F45*2/P45</f>
        <v>0.87564925145126793</v>
      </c>
      <c r="G55" s="3">
        <f t="shared" ref="G55:G60" si="124">G45*2/Q45</f>
        <v>0.74209790209790216</v>
      </c>
      <c r="H55" s="3">
        <f t="shared" ref="H55:H60" si="125">H45*2/R45</f>
        <v>0.53645990922844167</v>
      </c>
      <c r="I55" s="3">
        <f t="shared" ref="I55:I60" si="126">I45*2/S45</f>
        <v>1.3038821954484605</v>
      </c>
      <c r="J55" s="3">
        <f t="shared" ref="J55:J59" si="127">J45*2/T45</f>
        <v>1.0559105431309905</v>
      </c>
      <c r="K55" s="3">
        <f t="shared" ref="K55:K60" si="128">K45*2/U45</f>
        <v>0.8831097727894881</v>
      </c>
      <c r="Y55" s="80">
        <v>3</v>
      </c>
      <c r="Z55" s="3">
        <f t="shared" ref="Z55:Z60" si="129">Z45*2/AJ45</f>
        <v>0.55941114616193488</v>
      </c>
      <c r="AA55" s="3">
        <f t="shared" ref="AA55:AA60" si="130">AA45*2/AK45</f>
        <v>0.44524022679797076</v>
      </c>
      <c r="AB55" s="13"/>
      <c r="AC55" s="3">
        <f t="shared" si="115"/>
        <v>0.81277372262773717</v>
      </c>
      <c r="AD55" s="3">
        <f t="shared" si="116"/>
        <v>0.71561338289962828</v>
      </c>
      <c r="AE55" s="3">
        <f t="shared" si="117"/>
        <v>0.53387334315169366</v>
      </c>
      <c r="AF55" s="3">
        <f t="shared" si="118"/>
        <v>1.0758003766478343</v>
      </c>
      <c r="AG55" s="3">
        <f t="shared" si="119"/>
        <v>0.94070236039147959</v>
      </c>
      <c r="AH55" s="3">
        <f t="shared" si="120"/>
        <v>0.89628040057224612</v>
      </c>
      <c r="AV55" s="92">
        <v>8</v>
      </c>
      <c r="AW55" s="4">
        <v>81686</v>
      </c>
      <c r="AX55" s="4">
        <v>74375</v>
      </c>
      <c r="AY55" s="4">
        <v>58523</v>
      </c>
      <c r="AZ55" s="4">
        <v>48894</v>
      </c>
      <c r="BA55" s="4">
        <v>54970</v>
      </c>
      <c r="BB55" s="4">
        <v>53264</v>
      </c>
      <c r="BC55" s="4">
        <v>52127</v>
      </c>
      <c r="BD55" s="4">
        <v>57100</v>
      </c>
      <c r="BE55" s="4">
        <v>88996</v>
      </c>
      <c r="BF55" s="4">
        <v>158517</v>
      </c>
      <c r="BG55" s="4">
        <v>136026</v>
      </c>
      <c r="BH55" s="4">
        <v>108549</v>
      </c>
      <c r="BI55" s="4">
        <v>90727</v>
      </c>
      <c r="BJ55" s="4">
        <v>80378</v>
      </c>
      <c r="BK55" s="4">
        <v>92377</v>
      </c>
      <c r="BL55" s="4">
        <v>109740</v>
      </c>
      <c r="BM55" s="4">
        <v>137617</v>
      </c>
      <c r="BN55" s="4">
        <v>160175</v>
      </c>
      <c r="BO55" s="4">
        <v>467906</v>
      </c>
    </row>
    <row r="56" spans="2:67" x14ac:dyDescent="0.25">
      <c r="B56" s="80">
        <v>4</v>
      </c>
      <c r="C56" s="3">
        <f t="shared" si="121"/>
        <v>0.30016313213703094</v>
      </c>
      <c r="D56" s="3">
        <f t="shared" si="122"/>
        <v>0.42035130224106598</v>
      </c>
      <c r="E56" s="3">
        <f t="shared" ref="E56:E60" si="131">E46*2/O46</f>
        <v>0.49971412235563184</v>
      </c>
      <c r="F56" s="13"/>
      <c r="G56" s="3">
        <f t="shared" si="124"/>
        <v>0.92134831460674149</v>
      </c>
      <c r="H56" s="3">
        <f t="shared" si="125"/>
        <v>0.88957055214723935</v>
      </c>
      <c r="I56" s="3">
        <f t="shared" si="126"/>
        <v>0.53060094156743287</v>
      </c>
      <c r="J56" s="3">
        <f t="shared" si="127"/>
        <v>1.3540301908288239</v>
      </c>
      <c r="K56" s="3">
        <f t="shared" si="128"/>
        <v>1.2425990003844678</v>
      </c>
      <c r="M56" s="79" t="s">
        <v>7</v>
      </c>
      <c r="Y56" s="80">
        <v>4</v>
      </c>
      <c r="Z56" s="3">
        <f t="shared" si="129"/>
        <v>0.26156433978132887</v>
      </c>
      <c r="AA56" s="3">
        <f t="shared" si="130"/>
        <v>0.59965457685664947</v>
      </c>
      <c r="AB56" s="3">
        <f t="shared" ref="AB56:AB60" si="132">AB46*2/AL46</f>
        <v>0.55811277330264675</v>
      </c>
      <c r="AC56" s="13"/>
      <c r="AD56" s="3">
        <f t="shared" si="116"/>
        <v>0.82152347209920284</v>
      </c>
      <c r="AE56" s="3">
        <f t="shared" si="117"/>
        <v>0.74811863656485178</v>
      </c>
      <c r="AF56" s="3">
        <f t="shared" si="118"/>
        <v>0.44357102751263333</v>
      </c>
      <c r="AG56" s="3">
        <f t="shared" si="119"/>
        <v>1.096281540504648</v>
      </c>
      <c r="AH56" s="3">
        <f t="shared" si="120"/>
        <v>1.0054598908021839</v>
      </c>
      <c r="AV56" s="92">
        <v>9</v>
      </c>
      <c r="AW56" s="4">
        <v>172137</v>
      </c>
      <c r="AX56" s="4">
        <v>134371</v>
      </c>
      <c r="AY56" s="4">
        <v>100113</v>
      </c>
      <c r="AZ56" s="4">
        <v>77386</v>
      </c>
      <c r="BA56" s="4">
        <v>67216</v>
      </c>
      <c r="BB56" s="4">
        <v>101824</v>
      </c>
      <c r="BC56" s="4">
        <v>90820</v>
      </c>
      <c r="BD56" s="4">
        <v>133643</v>
      </c>
      <c r="BE56" s="4">
        <v>118629</v>
      </c>
      <c r="BF56" s="4">
        <v>335721</v>
      </c>
      <c r="BG56" s="4">
        <v>256881</v>
      </c>
      <c r="BH56" s="4">
        <v>182910</v>
      </c>
      <c r="BI56" s="4">
        <v>149333</v>
      </c>
      <c r="BJ56" s="4">
        <v>128867</v>
      </c>
      <c r="BK56" s="4">
        <v>150295</v>
      </c>
      <c r="BL56" s="4">
        <v>183965</v>
      </c>
      <c r="BM56" s="4">
        <v>258999</v>
      </c>
      <c r="BN56" s="4">
        <v>337806</v>
      </c>
      <c r="BO56" s="4">
        <v>773161</v>
      </c>
    </row>
    <row r="57" spans="2:67" x14ac:dyDescent="0.25">
      <c r="B57" s="80">
        <v>5</v>
      </c>
      <c r="C57" s="3">
        <f t="shared" si="121"/>
        <v>1.4727822580645162</v>
      </c>
      <c r="D57" s="3">
        <f t="shared" si="122"/>
        <v>0.35625965996908809</v>
      </c>
      <c r="E57" s="3">
        <f t="shared" si="131"/>
        <v>0.56514022009229681</v>
      </c>
      <c r="F57" s="3">
        <f t="shared" si="123"/>
        <v>0.96171693735498842</v>
      </c>
      <c r="G57" s="13"/>
      <c r="H57" s="3">
        <f t="shared" si="125"/>
        <v>0.9289617486338797</v>
      </c>
      <c r="I57" s="3">
        <f t="shared" si="126"/>
        <v>0.58857556037599423</v>
      </c>
      <c r="J57" s="3">
        <f t="shared" si="127"/>
        <v>0.32897196261682243</v>
      </c>
      <c r="K57" s="3">
        <f t="shared" si="128"/>
        <v>1.4946727549467274</v>
      </c>
      <c r="M57" s="4">
        <v>354614</v>
      </c>
      <c r="Y57" s="80">
        <v>5</v>
      </c>
      <c r="Z57" s="3">
        <f t="shared" si="129"/>
        <v>1.1197349739706579</v>
      </c>
      <c r="AA57" s="3">
        <f t="shared" si="130"/>
        <v>0.33622969399319985</v>
      </c>
      <c r="AB57" s="3">
        <f t="shared" si="132"/>
        <v>0.61254377586755804</v>
      </c>
      <c r="AC57" s="3">
        <f t="shared" ref="AC57:AC60" si="133">AC47*2/AM47</f>
        <v>0.72718179544886219</v>
      </c>
      <c r="AD57" s="13"/>
      <c r="AE57" s="3">
        <f t="shared" si="117"/>
        <v>0.72780345414740932</v>
      </c>
      <c r="AF57" s="3">
        <f t="shared" si="118"/>
        <v>0.54989052236471681</v>
      </c>
      <c r="AG57" s="3">
        <f t="shared" si="119"/>
        <v>0.35663551401869154</v>
      </c>
      <c r="AH57" s="3">
        <f t="shared" si="120"/>
        <v>1.0893105043961129</v>
      </c>
    </row>
    <row r="58" spans="2:67" x14ac:dyDescent="0.25">
      <c r="B58" s="80">
        <v>6</v>
      </c>
      <c r="C58" s="3">
        <f t="shared" si="121"/>
        <v>1.1271218408147869</v>
      </c>
      <c r="D58" s="3">
        <f t="shared" si="122"/>
        <v>1.3175675675675673</v>
      </c>
      <c r="E58" s="3">
        <f t="shared" si="131"/>
        <v>0.53711426188490408</v>
      </c>
      <c r="F58" s="3">
        <f t="shared" si="123"/>
        <v>0.83767798466593635</v>
      </c>
      <c r="G58" s="3">
        <f t="shared" si="124"/>
        <v>0.92718930779972075</v>
      </c>
      <c r="H58" s="13"/>
      <c r="I58" s="3">
        <f t="shared" si="126"/>
        <v>0.47679911086412891</v>
      </c>
      <c r="J58" s="3">
        <f t="shared" si="127"/>
        <v>0.41578327444051827</v>
      </c>
      <c r="K58" s="3">
        <f t="shared" si="128"/>
        <v>0.28099173553719009</v>
      </c>
      <c r="Y58" s="80">
        <v>6</v>
      </c>
      <c r="Z58" s="3">
        <f t="shared" si="129"/>
        <v>0.98614027719445607</v>
      </c>
      <c r="AA58" s="3">
        <f t="shared" si="130"/>
        <v>1.1183510638297873</v>
      </c>
      <c r="AB58" s="3">
        <f t="shared" si="132"/>
        <v>0.45847953216374271</v>
      </c>
      <c r="AC58" s="3">
        <f t="shared" si="133"/>
        <v>0.75067628494138872</v>
      </c>
      <c r="AD58" s="3">
        <f t="shared" ref="AD58:AD60" si="134">AD48*2/AN48</f>
        <v>0.82825607064017648</v>
      </c>
      <c r="AE58" s="13"/>
      <c r="AF58" s="3">
        <f t="shared" si="118"/>
        <v>0.55046403712296987</v>
      </c>
      <c r="AG58" s="3">
        <f t="shared" si="119"/>
        <v>0.57278266756939744</v>
      </c>
      <c r="AH58" s="3">
        <f t="shared" si="120"/>
        <v>0.26744186046511631</v>
      </c>
      <c r="AW58" s="92">
        <v>1</v>
      </c>
      <c r="AX58" s="92">
        <v>2</v>
      </c>
      <c r="AY58" s="92">
        <v>3</v>
      </c>
      <c r="AZ58" s="92">
        <v>4</v>
      </c>
      <c r="BA58" s="92">
        <v>5</v>
      </c>
      <c r="BB58" s="92">
        <v>6</v>
      </c>
      <c r="BC58" s="92">
        <v>7</v>
      </c>
      <c r="BD58" s="92">
        <v>8</v>
      </c>
      <c r="BE58" s="92">
        <v>9</v>
      </c>
      <c r="BF58" s="92">
        <v>11</v>
      </c>
      <c r="BG58" s="92">
        <v>12</v>
      </c>
      <c r="BH58" s="92">
        <v>13</v>
      </c>
      <c r="BI58" s="92">
        <v>14</v>
      </c>
      <c r="BJ58" s="92">
        <v>15</v>
      </c>
      <c r="BK58" s="92">
        <v>16</v>
      </c>
      <c r="BL58" s="92">
        <v>17</v>
      </c>
      <c r="BM58" s="92">
        <v>18</v>
      </c>
      <c r="BN58" s="92">
        <v>19</v>
      </c>
      <c r="BO58" s="92" t="s">
        <v>401</v>
      </c>
    </row>
    <row r="59" spans="2:67" x14ac:dyDescent="0.25">
      <c r="B59" s="80">
        <v>7</v>
      </c>
      <c r="C59" s="3">
        <f t="shared" si="121"/>
        <v>0.869812393405344</v>
      </c>
      <c r="D59" s="3">
        <f t="shared" si="122"/>
        <v>1.0916235780765253</v>
      </c>
      <c r="E59" s="3">
        <f t="shared" si="131"/>
        <v>1.2716025517108058</v>
      </c>
      <c r="F59" s="3">
        <f t="shared" si="123"/>
        <v>0.53315085158150843</v>
      </c>
      <c r="G59" s="3">
        <f t="shared" si="124"/>
        <v>0.77064740048165459</v>
      </c>
      <c r="H59" s="3">
        <f t="shared" si="125"/>
        <v>0.87389483480688701</v>
      </c>
      <c r="I59" s="13"/>
      <c r="J59" s="3">
        <f t="shared" si="127"/>
        <v>0.32328885062419283</v>
      </c>
      <c r="K59" s="3">
        <f t="shared" si="128"/>
        <v>0.3738046942915097</v>
      </c>
      <c r="Y59" s="80">
        <v>7</v>
      </c>
      <c r="Z59" s="3">
        <f t="shared" si="129"/>
        <v>0.9061701350857978</v>
      </c>
      <c r="AA59" s="3">
        <f t="shared" si="130"/>
        <v>0.90630228667038482</v>
      </c>
      <c r="AB59" s="3">
        <f t="shared" si="132"/>
        <v>1.0636598543575289</v>
      </c>
      <c r="AC59" s="3">
        <f t="shared" si="133"/>
        <v>0.51792245793708858</v>
      </c>
      <c r="AD59" s="3">
        <f t="shared" si="134"/>
        <v>0.71258819160787212</v>
      </c>
      <c r="AE59" s="3">
        <f t="shared" ref="AE59:AE60" si="135">AE49*2/AO49</f>
        <v>0.79687499999999989</v>
      </c>
      <c r="AF59" s="13"/>
      <c r="AG59" s="3">
        <f t="shared" si="119"/>
        <v>0.44335543384260595</v>
      </c>
      <c r="AH59" s="3">
        <f t="shared" si="120"/>
        <v>0.5291349981903728</v>
      </c>
      <c r="AV59" s="92">
        <v>1</v>
      </c>
      <c r="AW59" s="43">
        <f>AW48/$BO48</f>
        <v>0.15326624084104862</v>
      </c>
      <c r="AX59" s="43">
        <f t="shared" ref="AX59:BN67" si="136">AX48/$BO48</f>
        <v>0.17217021320541354</v>
      </c>
      <c r="AY59" s="43">
        <f t="shared" si="136"/>
        <v>0.11706805120234634</v>
      </c>
      <c r="AZ59" s="43">
        <f t="shared" si="136"/>
        <v>0.1302455812416414</v>
      </c>
      <c r="BA59" s="43">
        <f t="shared" si="136"/>
        <v>8.6424613891140797E-2</v>
      </c>
      <c r="BB59" s="43">
        <f t="shared" si="136"/>
        <v>9.9693797989290678E-2</v>
      </c>
      <c r="BC59" s="43">
        <f t="shared" si="136"/>
        <v>0.12816593773720328</v>
      </c>
      <c r="BD59" s="43">
        <f t="shared" si="136"/>
        <v>0.17144214434352459</v>
      </c>
      <c r="BE59" s="43">
        <f t="shared" si="136"/>
        <v>0.22047448402637571</v>
      </c>
      <c r="BF59" s="43">
        <f t="shared" si="136"/>
        <v>0.43627073834444369</v>
      </c>
      <c r="BG59" s="43">
        <f t="shared" si="136"/>
        <v>0.33482260421453763</v>
      </c>
      <c r="BH59" s="43">
        <f t="shared" si="136"/>
        <v>0.23906089444034223</v>
      </c>
      <c r="BI59" s="43">
        <f t="shared" si="136"/>
        <v>0.19523089077417988</v>
      </c>
      <c r="BJ59" s="43">
        <f t="shared" si="136"/>
        <v>0.16803674424128512</v>
      </c>
      <c r="BK59" s="43">
        <f t="shared" si="136"/>
        <v>0.19299375719677997</v>
      </c>
      <c r="BL59" s="43">
        <f t="shared" si="136"/>
        <v>0.23686636063677627</v>
      </c>
      <c r="BM59" s="43">
        <f t="shared" si="136"/>
        <v>0.33196067395424012</v>
      </c>
      <c r="BN59" s="43">
        <f t="shared" si="136"/>
        <v>0.43485978219897453</v>
      </c>
      <c r="BO59" s="4">
        <v>774652</v>
      </c>
    </row>
    <row r="60" spans="2:67" x14ac:dyDescent="0.25">
      <c r="B60" s="80">
        <v>8</v>
      </c>
      <c r="C60" s="3">
        <f t="shared" si="121"/>
        <v>1.0215728798082411</v>
      </c>
      <c r="D60" s="3">
        <f t="shared" si="122"/>
        <v>0.90874785591766727</v>
      </c>
      <c r="E60" s="3">
        <f t="shared" si="131"/>
        <v>1.049278846153846</v>
      </c>
      <c r="F60" s="3">
        <f t="shared" si="123"/>
        <v>1.1821951219512197</v>
      </c>
      <c r="G60" s="3">
        <f t="shared" si="124"/>
        <v>0.57272986051807562</v>
      </c>
      <c r="H60" s="3">
        <f t="shared" si="125"/>
        <v>0.7194466744889767</v>
      </c>
      <c r="I60" s="3">
        <f t="shared" si="126"/>
        <v>0.81988516168026593</v>
      </c>
      <c r="J60" s="13"/>
      <c r="K60" s="3">
        <f t="shared" si="128"/>
        <v>0.26004951078627841</v>
      </c>
      <c r="Y60" s="80">
        <v>8</v>
      </c>
      <c r="Z60" s="3">
        <f t="shared" si="129"/>
        <v>1.0196690602560099</v>
      </c>
      <c r="AA60" s="3">
        <f t="shared" si="130"/>
        <v>0.9025590551181103</v>
      </c>
      <c r="AB60" s="3">
        <f t="shared" si="132"/>
        <v>0.94322085269751466</v>
      </c>
      <c r="AC60" s="3">
        <f t="shared" si="133"/>
        <v>1.0679552078539654</v>
      </c>
      <c r="AD60" s="3">
        <f t="shared" si="134"/>
        <v>0.59404388714733547</v>
      </c>
      <c r="AE60" s="3">
        <f t="shared" si="135"/>
        <v>0.72778385131969392</v>
      </c>
      <c r="AF60" s="3">
        <f t="shared" ref="AF60" si="137">AF50*2/AP50</f>
        <v>0.88104524180967236</v>
      </c>
      <c r="AG60" s="13"/>
      <c r="AH60" s="3">
        <f t="shared" si="120"/>
        <v>0.53420805998125587</v>
      </c>
      <c r="AV60" s="92">
        <v>2</v>
      </c>
      <c r="AW60" s="43">
        <f t="shared" ref="AW60:BL67" si="138">AW49/$BO49</f>
        <v>0.1948857762638331</v>
      </c>
      <c r="AX60" s="43">
        <f t="shared" si="138"/>
        <v>0.12091573881064958</v>
      </c>
      <c r="AY60" s="43">
        <f t="shared" si="138"/>
        <v>0.11201001576084194</v>
      </c>
      <c r="AZ60" s="43">
        <f t="shared" si="138"/>
        <v>0.11383607029674446</v>
      </c>
      <c r="BA60" s="43">
        <f t="shared" si="138"/>
        <v>0.11621926212144322</v>
      </c>
      <c r="BB60" s="43">
        <f t="shared" si="138"/>
        <v>0.10447277441659464</v>
      </c>
      <c r="BC60" s="43">
        <f t="shared" si="138"/>
        <v>0.12388360702967445</v>
      </c>
      <c r="BD60" s="43">
        <f t="shared" si="138"/>
        <v>0.15632679173657363</v>
      </c>
      <c r="BE60" s="43">
        <f t="shared" si="138"/>
        <v>0.17560840239293643</v>
      </c>
      <c r="BF60" s="43">
        <f t="shared" si="138"/>
        <v>0.34028589828325451</v>
      </c>
      <c r="BG60" s="43">
        <f t="shared" si="138"/>
        <v>0.29603055569678172</v>
      </c>
      <c r="BH60" s="43">
        <f t="shared" si="138"/>
        <v>0.2345272594776891</v>
      </c>
      <c r="BI60" s="43">
        <f t="shared" si="138"/>
        <v>0.19748716254003762</v>
      </c>
      <c r="BJ60" s="43">
        <f t="shared" si="138"/>
        <v>0.17244987882793567</v>
      </c>
      <c r="BK60" s="43">
        <f t="shared" si="138"/>
        <v>0.19385411900283017</v>
      </c>
      <c r="BL60" s="43">
        <f t="shared" si="138"/>
        <v>0.23215042283118953</v>
      </c>
      <c r="BM60" s="43">
        <f t="shared" si="136"/>
        <v>0.29009905604419817</v>
      </c>
      <c r="BN60" s="43">
        <f t="shared" si="136"/>
        <v>0.34007194061721491</v>
      </c>
      <c r="BO60" s="4">
        <v>472056</v>
      </c>
    </row>
    <row r="61" spans="2:67" x14ac:dyDescent="0.25">
      <c r="AV61" s="92">
        <v>3</v>
      </c>
      <c r="AW61" s="43">
        <f t="shared" si="138"/>
        <v>0.1592017570693513</v>
      </c>
      <c r="AX61" s="43">
        <f t="shared" si="136"/>
        <v>0.13935223534830327</v>
      </c>
      <c r="AY61" s="43">
        <f t="shared" si="136"/>
        <v>0.11270747476275096</v>
      </c>
      <c r="AZ61" s="43">
        <f t="shared" si="136"/>
        <v>9.5858582039534054E-2</v>
      </c>
      <c r="BA61" s="43">
        <f t="shared" si="136"/>
        <v>0.10052622714727143</v>
      </c>
      <c r="BB61" s="43">
        <f t="shared" si="136"/>
        <v>0.12379570975359096</v>
      </c>
      <c r="BC61" s="43">
        <f t="shared" si="136"/>
        <v>0.11726169403208232</v>
      </c>
      <c r="BD61" s="43">
        <f t="shared" si="136"/>
        <v>0.13745836756158508</v>
      </c>
      <c r="BE61" s="43">
        <f t="shared" si="136"/>
        <v>0.15255087836281833</v>
      </c>
      <c r="BF61" s="43">
        <f t="shared" si="136"/>
        <v>0.29258023159493912</v>
      </c>
      <c r="BG61" s="43">
        <f t="shared" si="136"/>
        <v>0.25290868532578992</v>
      </c>
      <c r="BH61" s="43">
        <f t="shared" si="136"/>
        <v>0.22156878245955339</v>
      </c>
      <c r="BI61" s="43">
        <f t="shared" si="136"/>
        <v>0.19097817755612001</v>
      </c>
      <c r="BJ61" s="43">
        <f t="shared" si="136"/>
        <v>0.16832738134110586</v>
      </c>
      <c r="BK61" s="43">
        <f t="shared" si="136"/>
        <v>0.18957582173582779</v>
      </c>
      <c r="BL61" s="43">
        <f t="shared" si="136"/>
        <v>0.21841004471727751</v>
      </c>
      <c r="BM61" s="43">
        <f t="shared" si="136"/>
        <v>0.2527746366076738</v>
      </c>
      <c r="BN61" s="43">
        <f t="shared" si="136"/>
        <v>0.29214371397440703</v>
      </c>
      <c r="BO61" s="4">
        <v>290939</v>
      </c>
    </row>
    <row r="62" spans="2:67" x14ac:dyDescent="0.25">
      <c r="B62" s="135" t="s">
        <v>395</v>
      </c>
      <c r="C62" s="129" t="s">
        <v>391</v>
      </c>
      <c r="D62" s="129"/>
      <c r="E62" s="129"/>
      <c r="F62" s="129"/>
      <c r="G62" s="129"/>
      <c r="H62" s="129"/>
      <c r="I62" s="129"/>
      <c r="J62" s="129"/>
      <c r="K62" s="129"/>
      <c r="L62" s="135" t="s">
        <v>395</v>
      </c>
      <c r="M62" s="129" t="s">
        <v>392</v>
      </c>
      <c r="N62" s="129"/>
      <c r="O62" s="129"/>
      <c r="P62" s="129"/>
      <c r="Q62" s="129"/>
      <c r="R62" s="129"/>
      <c r="S62" s="129"/>
      <c r="T62" s="129"/>
      <c r="U62" s="129"/>
      <c r="V62" s="129"/>
      <c r="W62" s="128" t="s">
        <v>2</v>
      </c>
      <c r="Y62" s="135" t="s">
        <v>397</v>
      </c>
      <c r="Z62" s="129" t="s">
        <v>391</v>
      </c>
      <c r="AA62" s="129"/>
      <c r="AB62" s="129"/>
      <c r="AC62" s="129"/>
      <c r="AD62" s="129"/>
      <c r="AE62" s="129"/>
      <c r="AF62" s="129"/>
      <c r="AG62" s="129"/>
      <c r="AH62" s="129"/>
      <c r="AI62" s="135" t="s">
        <v>397</v>
      </c>
      <c r="AJ62" s="129" t="s">
        <v>392</v>
      </c>
      <c r="AK62" s="129"/>
      <c r="AL62" s="129"/>
      <c r="AM62" s="129"/>
      <c r="AN62" s="129"/>
      <c r="AO62" s="129"/>
      <c r="AP62" s="129"/>
      <c r="AQ62" s="129"/>
      <c r="AR62" s="129"/>
      <c r="AS62" s="129"/>
      <c r="AT62" s="128" t="s">
        <v>2</v>
      </c>
      <c r="AV62" s="92">
        <v>4</v>
      </c>
      <c r="AW62" s="43">
        <f t="shared" si="138"/>
        <v>0.13778661580293008</v>
      </c>
      <c r="AX62" s="43">
        <f t="shared" si="136"/>
        <v>0.1584716529361633</v>
      </c>
      <c r="AY62" s="43">
        <f t="shared" si="136"/>
        <v>0.1281725579319021</v>
      </c>
      <c r="AZ62" s="43">
        <f t="shared" si="136"/>
        <v>0.11108315409277221</v>
      </c>
      <c r="BA62" s="43">
        <f t="shared" si="136"/>
        <v>9.6465240858731385E-2</v>
      </c>
      <c r="BB62" s="43">
        <f t="shared" si="136"/>
        <v>0.11778336918144555</v>
      </c>
      <c r="BC62" s="43">
        <f t="shared" si="136"/>
        <v>0.1398401038918875</v>
      </c>
      <c r="BD62" s="43">
        <f t="shared" si="136"/>
        <v>0.12977963556673835</v>
      </c>
      <c r="BE62" s="43">
        <f t="shared" si="136"/>
        <v>0.15035509922486912</v>
      </c>
      <c r="BF62" s="43">
        <f t="shared" si="136"/>
        <v>0.28360456150318575</v>
      </c>
      <c r="BG62" s="43">
        <f t="shared" si="136"/>
        <v>0.25129661945537923</v>
      </c>
      <c r="BH62" s="43">
        <f t="shared" si="136"/>
        <v>0.22106245688080842</v>
      </c>
      <c r="BI62" s="43">
        <f t="shared" si="136"/>
        <v>0.19781258877480623</v>
      </c>
      <c r="BJ62" s="43">
        <f t="shared" si="136"/>
        <v>0.17959092569295076</v>
      </c>
      <c r="BK62" s="43">
        <f t="shared" si="136"/>
        <v>0.19766243253114726</v>
      </c>
      <c r="BL62" s="43">
        <f t="shared" si="136"/>
        <v>0.22103810721967454</v>
      </c>
      <c r="BM62" s="43">
        <f t="shared" si="136"/>
        <v>0.24799318209488252</v>
      </c>
      <c r="BN62" s="43">
        <f t="shared" si="136"/>
        <v>0.28149425753824925</v>
      </c>
      <c r="BO62" s="4">
        <v>246410</v>
      </c>
    </row>
    <row r="63" spans="2:67" x14ac:dyDescent="0.25">
      <c r="B63" s="135"/>
      <c r="C63" s="80">
        <v>1</v>
      </c>
      <c r="D63" s="80">
        <v>2</v>
      </c>
      <c r="E63" s="80">
        <v>3</v>
      </c>
      <c r="F63" s="80">
        <v>4</v>
      </c>
      <c r="G63" s="80">
        <v>5</v>
      </c>
      <c r="H63" s="80">
        <v>6</v>
      </c>
      <c r="I63" s="80">
        <v>7</v>
      </c>
      <c r="J63" s="80">
        <v>8</v>
      </c>
      <c r="K63" s="80">
        <v>9</v>
      </c>
      <c r="L63" s="135"/>
      <c r="M63" s="80">
        <v>1</v>
      </c>
      <c r="N63" s="80">
        <v>2</v>
      </c>
      <c r="O63" s="80">
        <v>3</v>
      </c>
      <c r="P63" s="80">
        <v>4</v>
      </c>
      <c r="Q63" s="80">
        <v>5</v>
      </c>
      <c r="R63" s="80">
        <v>6</v>
      </c>
      <c r="S63" s="80">
        <v>7</v>
      </c>
      <c r="T63" s="80">
        <v>8</v>
      </c>
      <c r="U63" s="80">
        <v>9</v>
      </c>
      <c r="V63" s="80" t="s">
        <v>4</v>
      </c>
      <c r="W63" s="128"/>
      <c r="Y63" s="135"/>
      <c r="Z63" s="80">
        <v>1</v>
      </c>
      <c r="AA63" s="80">
        <v>2</v>
      </c>
      <c r="AB63" s="80">
        <v>3</v>
      </c>
      <c r="AC63" s="80">
        <v>4</v>
      </c>
      <c r="AD63" s="80">
        <v>5</v>
      </c>
      <c r="AE63" s="80">
        <v>6</v>
      </c>
      <c r="AF63" s="80">
        <v>7</v>
      </c>
      <c r="AG63" s="80">
        <v>8</v>
      </c>
      <c r="AH63" s="80">
        <v>9</v>
      </c>
      <c r="AI63" s="135"/>
      <c r="AJ63" s="80">
        <v>1</v>
      </c>
      <c r="AK63" s="80">
        <v>2</v>
      </c>
      <c r="AL63" s="80">
        <v>3</v>
      </c>
      <c r="AM63" s="80">
        <v>4</v>
      </c>
      <c r="AN63" s="80">
        <v>5</v>
      </c>
      <c r="AO63" s="80">
        <v>6</v>
      </c>
      <c r="AP63" s="80">
        <v>7</v>
      </c>
      <c r="AQ63" s="80">
        <v>8</v>
      </c>
      <c r="AR63" s="80">
        <v>9</v>
      </c>
      <c r="AS63" s="80" t="s">
        <v>4</v>
      </c>
      <c r="AT63" s="128"/>
      <c r="AV63" s="92">
        <v>5</v>
      </c>
      <c r="AW63" s="43">
        <f t="shared" si="138"/>
        <v>0.14337917964498817</v>
      </c>
      <c r="AX63" s="43">
        <f t="shared" si="136"/>
        <v>0.14554640297219198</v>
      </c>
      <c r="AY63" s="43">
        <f t="shared" si="136"/>
        <v>0.13645063234135174</v>
      </c>
      <c r="AZ63" s="43">
        <f t="shared" si="136"/>
        <v>0.10546215333808684</v>
      </c>
      <c r="BA63" s="43">
        <f t="shared" si="136"/>
        <v>9.6056779374788903E-2</v>
      </c>
      <c r="BB63" s="43">
        <f t="shared" si="136"/>
        <v>0.10446297894697339</v>
      </c>
      <c r="BC63" s="43">
        <f t="shared" si="136"/>
        <v>0.13680714526963636</v>
      </c>
      <c r="BD63" s="43">
        <f t="shared" si="136"/>
        <v>0.1449928697414343</v>
      </c>
      <c r="BE63" s="43">
        <f t="shared" si="136"/>
        <v>0.14269429954591512</v>
      </c>
      <c r="BF63" s="43">
        <f t="shared" si="136"/>
        <v>0.27861954441400533</v>
      </c>
      <c r="BG63" s="43">
        <f t="shared" si="136"/>
        <v>0.25093350095695577</v>
      </c>
      <c r="BH63" s="43">
        <f t="shared" si="136"/>
        <v>0.21902090291590048</v>
      </c>
      <c r="BI63" s="43">
        <f t="shared" si="136"/>
        <v>0.20040248433219499</v>
      </c>
      <c r="BJ63" s="43">
        <f t="shared" si="136"/>
        <v>0.18265658423087028</v>
      </c>
      <c r="BK63" s="43">
        <f t="shared" si="136"/>
        <v>0.19871842984200849</v>
      </c>
      <c r="BL63" s="43">
        <f t="shared" si="136"/>
        <v>0.22039535407362931</v>
      </c>
      <c r="BM63" s="43">
        <f t="shared" si="136"/>
        <v>0.25048316883701732</v>
      </c>
      <c r="BN63" s="43">
        <f t="shared" si="136"/>
        <v>0.28017225203587648</v>
      </c>
      <c r="BO63" s="4">
        <v>213176</v>
      </c>
    </row>
    <row r="64" spans="2:67" x14ac:dyDescent="0.25">
      <c r="B64" s="80">
        <v>1</v>
      </c>
      <c r="C64" s="4">
        <v>611</v>
      </c>
      <c r="D64" s="4">
        <v>14278</v>
      </c>
      <c r="E64" s="4">
        <v>18639</v>
      </c>
      <c r="F64" s="4">
        <v>14477</v>
      </c>
      <c r="G64" s="4">
        <v>26066</v>
      </c>
      <c r="H64" s="4">
        <v>25612</v>
      </c>
      <c r="I64" s="4">
        <v>17239</v>
      </c>
      <c r="J64" s="4">
        <v>16452</v>
      </c>
      <c r="K64" s="4">
        <v>12706</v>
      </c>
      <c r="L64" s="80">
        <v>1</v>
      </c>
      <c r="M64" s="4">
        <v>24660</v>
      </c>
      <c r="N64" s="4">
        <v>32436</v>
      </c>
      <c r="O64" s="4">
        <v>38729</v>
      </c>
      <c r="P64" s="4">
        <v>48393</v>
      </c>
      <c r="Q64" s="4">
        <v>49903</v>
      </c>
      <c r="R64" s="4">
        <v>49162</v>
      </c>
      <c r="S64" s="4">
        <v>38889</v>
      </c>
      <c r="T64" s="4">
        <v>33169</v>
      </c>
      <c r="U64" s="4">
        <v>25124</v>
      </c>
      <c r="V64" s="4">
        <v>20333</v>
      </c>
      <c r="W64" s="82">
        <v>276718.20573441056</v>
      </c>
      <c r="Y64" s="80">
        <v>1</v>
      </c>
      <c r="Z64" s="4">
        <v>77</v>
      </c>
      <c r="AA64" s="4">
        <v>3263</v>
      </c>
      <c r="AB64" s="4">
        <v>3897</v>
      </c>
      <c r="AC64" s="4">
        <v>3475</v>
      </c>
      <c r="AD64" s="4">
        <v>5611</v>
      </c>
      <c r="AE64" s="4">
        <v>5242</v>
      </c>
      <c r="AF64" s="4">
        <v>3988</v>
      </c>
      <c r="AG64" s="4">
        <v>3493</v>
      </c>
      <c r="AH64" s="4">
        <v>2479</v>
      </c>
      <c r="AI64" s="80">
        <v>1</v>
      </c>
      <c r="AJ64" s="4">
        <v>4915</v>
      </c>
      <c r="AK64" s="4">
        <v>6827</v>
      </c>
      <c r="AL64" s="4">
        <v>8382</v>
      </c>
      <c r="AM64" s="4">
        <v>10648</v>
      </c>
      <c r="AN64" s="4">
        <v>11141</v>
      </c>
      <c r="AO64" s="4">
        <v>10707</v>
      </c>
      <c r="AP64" s="4">
        <v>8615</v>
      </c>
      <c r="AQ64" s="4">
        <v>6849</v>
      </c>
      <c r="AR64" s="4">
        <v>4938</v>
      </c>
      <c r="AS64" s="4">
        <v>3271</v>
      </c>
      <c r="AT64" s="82">
        <v>199358.11459530695</v>
      </c>
      <c r="AV64" s="92">
        <v>6</v>
      </c>
      <c r="AW64" s="43">
        <f t="shared" si="138"/>
        <v>0.14905926354473081</v>
      </c>
      <c r="AX64" s="43">
        <f t="shared" si="136"/>
        <v>0.13101456124768787</v>
      </c>
      <c r="AY64" s="43">
        <f t="shared" si="136"/>
        <v>0.14188456931463539</v>
      </c>
      <c r="AZ64" s="43">
        <f t="shared" si="136"/>
        <v>0.12095532214825257</v>
      </c>
      <c r="BA64" s="43">
        <f t="shared" si="136"/>
        <v>9.8078599773473593E-2</v>
      </c>
      <c r="BB64" s="43">
        <f t="shared" si="136"/>
        <v>0.11085126667372865</v>
      </c>
      <c r="BC64" s="43">
        <f t="shared" si="136"/>
        <v>0.12691590003503825</v>
      </c>
      <c r="BD64" s="43">
        <f t="shared" si="136"/>
        <v>0.15598543060388029</v>
      </c>
      <c r="BE64" s="43">
        <f t="shared" si="136"/>
        <v>0.1375170098514541</v>
      </c>
      <c r="BF64" s="43">
        <f t="shared" si="136"/>
        <v>0.28210685853507494</v>
      </c>
      <c r="BG64" s="43">
        <f t="shared" si="136"/>
        <v>0.25042575556334185</v>
      </c>
      <c r="BH64" s="43">
        <f t="shared" si="136"/>
        <v>0.21922541006983207</v>
      </c>
      <c r="BI64" s="43">
        <f t="shared" si="136"/>
        <v>0.19732242529925115</v>
      </c>
      <c r="BJ64" s="43">
        <f t="shared" si="136"/>
        <v>0.17915142230877668</v>
      </c>
      <c r="BK64" s="43">
        <f t="shared" si="136"/>
        <v>0.19946138865575319</v>
      </c>
      <c r="BL64" s="43">
        <f t="shared" si="136"/>
        <v>0.22325888382780734</v>
      </c>
      <c r="BM64" s="43">
        <f t="shared" si="136"/>
        <v>0.25029538065399315</v>
      </c>
      <c r="BN64" s="43">
        <f t="shared" si="136"/>
        <v>0.2837243222541822</v>
      </c>
      <c r="BO64" s="4">
        <v>245446</v>
      </c>
    </row>
    <row r="65" spans="2:67" x14ac:dyDescent="0.25">
      <c r="B65" s="80">
        <v>2</v>
      </c>
      <c r="C65" s="4">
        <v>2838</v>
      </c>
      <c r="D65" s="4">
        <v>245</v>
      </c>
      <c r="E65" s="4">
        <v>10083</v>
      </c>
      <c r="F65" s="4">
        <v>10892</v>
      </c>
      <c r="G65" s="4">
        <v>8960</v>
      </c>
      <c r="H65" s="4">
        <v>17310</v>
      </c>
      <c r="I65" s="4">
        <v>12395</v>
      </c>
      <c r="J65" s="4">
        <v>9162</v>
      </c>
      <c r="K65" s="4">
        <v>8284</v>
      </c>
      <c r="L65" s="80">
        <v>2</v>
      </c>
      <c r="M65" s="4">
        <v>15747</v>
      </c>
      <c r="N65" s="4">
        <v>20164</v>
      </c>
      <c r="O65" s="4">
        <v>23764</v>
      </c>
      <c r="P65" s="4">
        <v>30145</v>
      </c>
      <c r="Q65" s="4">
        <v>30511</v>
      </c>
      <c r="R65" s="4">
        <v>30463</v>
      </c>
      <c r="S65" s="4">
        <v>24051</v>
      </c>
      <c r="T65" s="4">
        <v>20480</v>
      </c>
      <c r="U65" s="4">
        <v>16185</v>
      </c>
      <c r="V65" s="4">
        <v>13325</v>
      </c>
      <c r="W65" s="82">
        <v>166509.81029324245</v>
      </c>
      <c r="Y65" s="80">
        <v>2</v>
      </c>
      <c r="Z65" s="4">
        <v>1276</v>
      </c>
      <c r="AA65" s="4">
        <v>50</v>
      </c>
      <c r="AB65" s="4">
        <v>3416</v>
      </c>
      <c r="AC65" s="4">
        <v>3700</v>
      </c>
      <c r="AD65" s="4">
        <v>3018</v>
      </c>
      <c r="AE65" s="4">
        <v>5302</v>
      </c>
      <c r="AF65" s="4">
        <v>3623</v>
      </c>
      <c r="AG65" s="4">
        <v>2854</v>
      </c>
      <c r="AH65" s="4">
        <v>2398</v>
      </c>
      <c r="AI65" s="80">
        <v>2</v>
      </c>
      <c r="AJ65" s="4">
        <v>4608</v>
      </c>
      <c r="AK65" s="4">
        <v>6301</v>
      </c>
      <c r="AL65" s="4">
        <v>7940</v>
      </c>
      <c r="AM65" s="4">
        <v>9820</v>
      </c>
      <c r="AN65" s="4">
        <v>10260</v>
      </c>
      <c r="AO65" s="4">
        <v>10208</v>
      </c>
      <c r="AP65" s="4">
        <v>7978</v>
      </c>
      <c r="AQ65" s="4">
        <v>6451</v>
      </c>
      <c r="AR65" s="4">
        <v>4819</v>
      </c>
      <c r="AS65" s="4">
        <v>3213</v>
      </c>
      <c r="AT65" s="82">
        <v>179789.88918988177</v>
      </c>
      <c r="AV65" s="92">
        <v>7</v>
      </c>
      <c r="AW65" s="43">
        <f t="shared" si="138"/>
        <v>0.15156232203196782</v>
      </c>
      <c r="AX65" s="43">
        <f t="shared" si="136"/>
        <v>0.13706256536280456</v>
      </c>
      <c r="AY65" s="43">
        <f t="shared" si="136"/>
        <v>0.11888350838197073</v>
      </c>
      <c r="AZ65" s="43">
        <f t="shared" si="136"/>
        <v>0.12368454659354086</v>
      </c>
      <c r="BA65" s="43">
        <f t="shared" si="136"/>
        <v>0.10105650452664386</v>
      </c>
      <c r="BB65" s="43">
        <f t="shared" si="136"/>
        <v>9.6065633747398432E-2</v>
      </c>
      <c r="BC65" s="43">
        <f t="shared" si="136"/>
        <v>0.11344049094153502</v>
      </c>
      <c r="BD65" s="43">
        <f t="shared" si="136"/>
        <v>0.13679334826682865</v>
      </c>
      <c r="BE65" s="43">
        <f t="shared" si="136"/>
        <v>0.15828929793013471</v>
      </c>
      <c r="BF65" s="43">
        <f t="shared" si="136"/>
        <v>0.29062675810843924</v>
      </c>
      <c r="BG65" s="43">
        <f t="shared" si="136"/>
        <v>0.25019242119359814</v>
      </c>
      <c r="BH65" s="43">
        <f t="shared" si="136"/>
        <v>0.2178000821457293</v>
      </c>
      <c r="BI65" s="43">
        <f t="shared" si="136"/>
        <v>0.18758909187551126</v>
      </c>
      <c r="BJ65" s="43">
        <f t="shared" si="136"/>
        <v>0.16866105912766757</v>
      </c>
      <c r="BK65" s="43">
        <f t="shared" si="136"/>
        <v>0.18874879628894586</v>
      </c>
      <c r="BL65" s="43">
        <f t="shared" si="136"/>
        <v>0.22070624618177676</v>
      </c>
      <c r="BM65" s="43">
        <f t="shared" si="136"/>
        <v>0.25299158869150135</v>
      </c>
      <c r="BN65" s="43">
        <f t="shared" si="136"/>
        <v>0.29242499024950902</v>
      </c>
      <c r="BO65" s="4">
        <v>289729</v>
      </c>
    </row>
    <row r="66" spans="2:67" x14ac:dyDescent="0.25">
      <c r="B66" s="80">
        <v>3</v>
      </c>
      <c r="C66" s="4">
        <v>2331</v>
      </c>
      <c r="D66" s="4">
        <v>2065</v>
      </c>
      <c r="E66" s="4">
        <v>140</v>
      </c>
      <c r="F66" s="4">
        <v>7200</v>
      </c>
      <c r="G66" s="4">
        <v>6420</v>
      </c>
      <c r="H66" s="4">
        <v>4635</v>
      </c>
      <c r="I66" s="4">
        <v>8030</v>
      </c>
      <c r="J66" s="4">
        <v>6078</v>
      </c>
      <c r="K66" s="4">
        <v>4313</v>
      </c>
      <c r="L66" s="80">
        <v>3</v>
      </c>
      <c r="M66" s="4">
        <v>9371</v>
      </c>
      <c r="N66" s="4">
        <v>11371</v>
      </c>
      <c r="O66" s="4">
        <v>13393</v>
      </c>
      <c r="P66" s="4">
        <v>17416</v>
      </c>
      <c r="Q66" s="4">
        <v>17577</v>
      </c>
      <c r="R66" s="4">
        <v>17514</v>
      </c>
      <c r="S66" s="4">
        <v>13656</v>
      </c>
      <c r="T66" s="4">
        <v>12081</v>
      </c>
      <c r="U66" s="4">
        <v>9692</v>
      </c>
      <c r="V66" s="4">
        <v>8349</v>
      </c>
      <c r="W66" s="82">
        <v>93698.481856794635</v>
      </c>
      <c r="Y66" s="80">
        <v>3</v>
      </c>
      <c r="Z66" s="4">
        <v>1228</v>
      </c>
      <c r="AA66" s="4">
        <v>1306</v>
      </c>
      <c r="AB66" s="4">
        <v>55</v>
      </c>
      <c r="AC66" s="4">
        <v>3450</v>
      </c>
      <c r="AD66" s="4">
        <v>3173</v>
      </c>
      <c r="AE66" s="4">
        <v>2208</v>
      </c>
      <c r="AF66" s="4">
        <v>3608</v>
      </c>
      <c r="AG66" s="4">
        <v>2538</v>
      </c>
      <c r="AH66" s="4">
        <v>1783</v>
      </c>
      <c r="AI66" s="80">
        <v>3</v>
      </c>
      <c r="AJ66" s="4">
        <v>4071</v>
      </c>
      <c r="AK66" s="4">
        <v>5362</v>
      </c>
      <c r="AL66" s="4">
        <v>6626</v>
      </c>
      <c r="AM66" s="4">
        <v>8480</v>
      </c>
      <c r="AN66" s="4">
        <v>8691</v>
      </c>
      <c r="AO66" s="4">
        <v>8419</v>
      </c>
      <c r="AP66" s="4">
        <v>6764</v>
      </c>
      <c r="AQ66" s="4">
        <v>5516</v>
      </c>
      <c r="AR66" s="4">
        <v>4089</v>
      </c>
      <c r="AS66" s="4">
        <v>2991</v>
      </c>
      <c r="AT66" s="82">
        <v>148583.9041036717</v>
      </c>
      <c r="AV66" s="92">
        <v>8</v>
      </c>
      <c r="AW66" s="43">
        <f t="shared" si="138"/>
        <v>0.17457779981449265</v>
      </c>
      <c r="AX66" s="43">
        <f t="shared" si="136"/>
        <v>0.15895286660141139</v>
      </c>
      <c r="AY66" s="43">
        <f t="shared" si="136"/>
        <v>0.12507426705363897</v>
      </c>
      <c r="AZ66" s="43">
        <f t="shared" si="136"/>
        <v>0.10449534735609289</v>
      </c>
      <c r="BA66" s="43">
        <f t="shared" si="136"/>
        <v>0.11748086154056583</v>
      </c>
      <c r="BB66" s="43">
        <f t="shared" si="136"/>
        <v>0.11383483007270691</v>
      </c>
      <c r="BC66" s="43">
        <f t="shared" si="136"/>
        <v>0.11140485482126752</v>
      </c>
      <c r="BD66" s="43">
        <f t="shared" si="136"/>
        <v>0.1220330579218903</v>
      </c>
      <c r="BE66" s="43">
        <f t="shared" si="136"/>
        <v>0.19020059584617424</v>
      </c>
      <c r="BF66" s="43">
        <f t="shared" si="136"/>
        <v>0.33877958393352509</v>
      </c>
      <c r="BG66" s="43">
        <f t="shared" si="136"/>
        <v>0.29071223707325833</v>
      </c>
      <c r="BH66" s="43">
        <f t="shared" si="136"/>
        <v>0.23198890375417286</v>
      </c>
      <c r="BI66" s="43">
        <f t="shared" si="136"/>
        <v>0.19390005684902523</v>
      </c>
      <c r="BJ66" s="43">
        <f t="shared" si="136"/>
        <v>0.17178236654370749</v>
      </c>
      <c r="BK66" s="43">
        <f t="shared" si="136"/>
        <v>0.19742640615850193</v>
      </c>
      <c r="BL66" s="43">
        <f t="shared" si="136"/>
        <v>0.23453428680119512</v>
      </c>
      <c r="BM66" s="43">
        <f t="shared" si="136"/>
        <v>0.29411249268015371</v>
      </c>
      <c r="BN66" s="43">
        <f t="shared" si="136"/>
        <v>0.34232303069419928</v>
      </c>
      <c r="BO66" s="4">
        <v>467906</v>
      </c>
    </row>
    <row r="67" spans="2:67" x14ac:dyDescent="0.25">
      <c r="B67" s="80">
        <v>4</v>
      </c>
      <c r="C67" s="4">
        <v>1140</v>
      </c>
      <c r="D67" s="4">
        <v>2252</v>
      </c>
      <c r="E67" s="4">
        <v>2748</v>
      </c>
      <c r="F67" s="4">
        <v>89</v>
      </c>
      <c r="G67" s="4">
        <v>5830</v>
      </c>
      <c r="H67" s="4">
        <v>5365</v>
      </c>
      <c r="I67" s="4">
        <v>2478</v>
      </c>
      <c r="J67" s="4">
        <v>5720</v>
      </c>
      <c r="K67" s="4">
        <v>4184</v>
      </c>
      <c r="L67" s="80">
        <v>4</v>
      </c>
      <c r="M67" s="4">
        <v>7353</v>
      </c>
      <c r="N67" s="4">
        <v>8848</v>
      </c>
      <c r="O67" s="4">
        <v>9818</v>
      </c>
      <c r="P67" s="4">
        <v>12925</v>
      </c>
      <c r="Q67" s="4">
        <v>13219</v>
      </c>
      <c r="R67" s="4">
        <v>13059</v>
      </c>
      <c r="S67" s="4">
        <v>10226</v>
      </c>
      <c r="T67" s="4">
        <v>9248</v>
      </c>
      <c r="U67" s="4">
        <v>7653</v>
      </c>
      <c r="V67" s="4">
        <v>7590</v>
      </c>
      <c r="W67" s="82">
        <v>70831.252496677887</v>
      </c>
      <c r="Y67" s="80">
        <v>4</v>
      </c>
      <c r="Z67" s="4">
        <v>367</v>
      </c>
      <c r="AA67" s="4">
        <v>1351</v>
      </c>
      <c r="AB67" s="4">
        <v>1544</v>
      </c>
      <c r="AC67" s="4">
        <v>42</v>
      </c>
      <c r="AD67" s="4">
        <v>2836</v>
      </c>
      <c r="AE67" s="4">
        <v>2547</v>
      </c>
      <c r="AF67" s="4">
        <v>1159</v>
      </c>
      <c r="AG67" s="4">
        <v>2453</v>
      </c>
      <c r="AH67" s="4">
        <v>1612</v>
      </c>
      <c r="AI67" s="80">
        <v>4</v>
      </c>
      <c r="AJ67" s="4">
        <v>3253</v>
      </c>
      <c r="AK67" s="4">
        <v>4551</v>
      </c>
      <c r="AL67" s="4">
        <v>5465</v>
      </c>
      <c r="AM67" s="4">
        <v>6878</v>
      </c>
      <c r="AN67" s="4">
        <v>7316</v>
      </c>
      <c r="AO67" s="4">
        <v>7001</v>
      </c>
      <c r="AP67" s="4">
        <v>5528</v>
      </c>
      <c r="AQ67" s="4">
        <v>4684</v>
      </c>
      <c r="AR67" s="4">
        <v>3438</v>
      </c>
      <c r="AS67" s="4">
        <v>2718</v>
      </c>
      <c r="AT67" s="82">
        <v>119711.38783175312</v>
      </c>
      <c r="AV67" s="92">
        <v>9</v>
      </c>
      <c r="AW67" s="43">
        <f t="shared" si="138"/>
        <v>0.22264056257364248</v>
      </c>
      <c r="AX67" s="43">
        <f t="shared" si="136"/>
        <v>0.17379433261636321</v>
      </c>
      <c r="AY67" s="43">
        <f t="shared" si="136"/>
        <v>0.12948532065119683</v>
      </c>
      <c r="AZ67" s="43">
        <f t="shared" si="136"/>
        <v>0.10009040807800704</v>
      </c>
      <c r="BA67" s="43">
        <f t="shared" si="136"/>
        <v>8.6936614754236183E-2</v>
      </c>
      <c r="BB67" s="43">
        <f t="shared" si="136"/>
        <v>0.13169831380527472</v>
      </c>
      <c r="BC67" s="43">
        <f t="shared" si="136"/>
        <v>0.11746583182545421</v>
      </c>
      <c r="BD67" s="43">
        <f t="shared" si="136"/>
        <v>0.17285274347774915</v>
      </c>
      <c r="BE67" s="43">
        <f t="shared" si="136"/>
        <v>0.15343376088550767</v>
      </c>
      <c r="BF67" s="43">
        <f t="shared" si="136"/>
        <v>0.43421874616024347</v>
      </c>
      <c r="BG67" s="43">
        <f t="shared" si="136"/>
        <v>0.3322477465883561</v>
      </c>
      <c r="BH67" s="43">
        <f t="shared" si="136"/>
        <v>0.23657427107678736</v>
      </c>
      <c r="BI67" s="43">
        <f t="shared" si="136"/>
        <v>0.1931460588415608</v>
      </c>
      <c r="BJ67" s="43">
        <f t="shared" si="136"/>
        <v>0.16667550484310512</v>
      </c>
      <c r="BK67" s="43">
        <f t="shared" si="136"/>
        <v>0.19439030163187226</v>
      </c>
      <c r="BL67" s="43">
        <f t="shared" si="136"/>
        <v>0.23793879929277342</v>
      </c>
      <c r="BM67" s="43">
        <f t="shared" si="136"/>
        <v>0.3349871501537196</v>
      </c>
      <c r="BN67" s="43">
        <f t="shared" si="136"/>
        <v>0.43691546780036761</v>
      </c>
      <c r="BO67" s="4">
        <v>773161</v>
      </c>
    </row>
    <row r="68" spans="2:67" x14ac:dyDescent="0.25">
      <c r="B68" s="80">
        <v>5</v>
      </c>
      <c r="C68" s="4">
        <v>4040</v>
      </c>
      <c r="D68" s="4">
        <v>1447</v>
      </c>
      <c r="E68" s="4">
        <v>2500</v>
      </c>
      <c r="F68" s="4">
        <v>4637</v>
      </c>
      <c r="G68" s="4">
        <v>92</v>
      </c>
      <c r="H68" s="4">
        <v>4767</v>
      </c>
      <c r="I68" s="4">
        <v>2504</v>
      </c>
      <c r="J68" s="4">
        <v>1463</v>
      </c>
      <c r="K68" s="4">
        <v>4184</v>
      </c>
      <c r="L68" s="80">
        <v>5</v>
      </c>
      <c r="M68" s="4">
        <v>6439</v>
      </c>
      <c r="N68" s="4">
        <v>7730</v>
      </c>
      <c r="O68" s="4">
        <v>8670</v>
      </c>
      <c r="P68" s="4">
        <v>11188</v>
      </c>
      <c r="Q68" s="4">
        <v>11371</v>
      </c>
      <c r="R68" s="4">
        <v>11381</v>
      </c>
      <c r="S68" s="4">
        <v>8833</v>
      </c>
      <c r="T68" s="4">
        <v>7864</v>
      </c>
      <c r="U68" s="4">
        <v>6479</v>
      </c>
      <c r="V68" s="4">
        <v>6015</v>
      </c>
      <c r="W68" s="82">
        <v>60927.597237960916</v>
      </c>
      <c r="Y68" s="80">
        <v>5</v>
      </c>
      <c r="Z68" s="4">
        <v>1559</v>
      </c>
      <c r="AA68" s="4">
        <v>691</v>
      </c>
      <c r="AB68" s="4">
        <v>1600</v>
      </c>
      <c r="AC68" s="4">
        <v>2280</v>
      </c>
      <c r="AD68" s="4">
        <v>32</v>
      </c>
      <c r="AE68" s="4">
        <v>2278</v>
      </c>
      <c r="AF68" s="4">
        <v>1562</v>
      </c>
      <c r="AG68" s="4">
        <v>630</v>
      </c>
      <c r="AH68" s="4">
        <v>1543</v>
      </c>
      <c r="AI68" s="80">
        <v>5</v>
      </c>
      <c r="AJ68" s="4">
        <v>3065</v>
      </c>
      <c r="AK68" s="4">
        <v>4095</v>
      </c>
      <c r="AL68" s="4">
        <v>4823</v>
      </c>
      <c r="AM68" s="4">
        <v>6098</v>
      </c>
      <c r="AN68" s="4">
        <v>6429</v>
      </c>
      <c r="AO68" s="4">
        <v>6205</v>
      </c>
      <c r="AP68" s="4">
        <v>4995</v>
      </c>
      <c r="AQ68" s="4">
        <v>4087</v>
      </c>
      <c r="AR68" s="4">
        <v>3083</v>
      </c>
      <c r="AS68" s="4">
        <v>2400</v>
      </c>
      <c r="AT68" s="82">
        <v>106235.69788044076</v>
      </c>
    </row>
    <row r="69" spans="2:67" x14ac:dyDescent="0.25">
      <c r="B69" s="80">
        <v>6</v>
      </c>
      <c r="C69" s="4">
        <v>4034</v>
      </c>
      <c r="D69" s="4">
        <v>5609</v>
      </c>
      <c r="E69" s="4">
        <v>2497</v>
      </c>
      <c r="F69" s="4">
        <v>5264</v>
      </c>
      <c r="G69" s="4">
        <v>5803</v>
      </c>
      <c r="H69" s="4">
        <v>103</v>
      </c>
      <c r="I69" s="4">
        <v>2703</v>
      </c>
      <c r="J69" s="4">
        <v>2254</v>
      </c>
      <c r="K69" s="4">
        <v>1102</v>
      </c>
      <c r="L69" s="80">
        <v>6</v>
      </c>
      <c r="M69" s="4">
        <v>7669</v>
      </c>
      <c r="N69" s="4">
        <v>9242</v>
      </c>
      <c r="O69" s="4">
        <v>10200</v>
      </c>
      <c r="P69" s="4">
        <v>13047</v>
      </c>
      <c r="Q69" s="4">
        <v>13217</v>
      </c>
      <c r="R69" s="4">
        <v>13329</v>
      </c>
      <c r="S69" s="4">
        <v>10003</v>
      </c>
      <c r="T69" s="4">
        <v>9022</v>
      </c>
      <c r="U69" s="4">
        <v>7610</v>
      </c>
      <c r="V69" s="4">
        <v>7516</v>
      </c>
      <c r="W69" s="82">
        <v>71092.751359415633</v>
      </c>
      <c r="Y69" s="80">
        <v>6</v>
      </c>
      <c r="Z69" s="4">
        <v>1643</v>
      </c>
      <c r="AA69" s="4">
        <v>2495</v>
      </c>
      <c r="AB69" s="4">
        <v>1087</v>
      </c>
      <c r="AC69" s="4">
        <v>2590</v>
      </c>
      <c r="AD69" s="4">
        <v>2878</v>
      </c>
      <c r="AE69" s="4">
        <v>37</v>
      </c>
      <c r="AF69" s="4">
        <v>1636</v>
      </c>
      <c r="AG69" s="4">
        <v>1342</v>
      </c>
      <c r="AH69" s="4">
        <v>393</v>
      </c>
      <c r="AI69" s="80">
        <v>6</v>
      </c>
      <c r="AJ69" s="4">
        <v>3540</v>
      </c>
      <c r="AK69" s="4">
        <v>4539</v>
      </c>
      <c r="AL69" s="4">
        <v>5601</v>
      </c>
      <c r="AM69" s="4">
        <v>6987</v>
      </c>
      <c r="AN69" s="4">
        <v>7173</v>
      </c>
      <c r="AO69" s="4">
        <v>7091</v>
      </c>
      <c r="AP69" s="4">
        <v>5410</v>
      </c>
      <c r="AQ69" s="4">
        <v>4507</v>
      </c>
      <c r="AR69" s="4">
        <v>3486</v>
      </c>
      <c r="AS69" s="4">
        <v>2626</v>
      </c>
      <c r="AT69" s="82">
        <v>120299.37759636856</v>
      </c>
    </row>
    <row r="70" spans="2:67" x14ac:dyDescent="0.25">
      <c r="B70" s="80">
        <v>7</v>
      </c>
      <c r="C70" s="4">
        <v>4260</v>
      </c>
      <c r="D70" s="4">
        <v>6150</v>
      </c>
      <c r="E70" s="4">
        <v>7882</v>
      </c>
      <c r="F70" s="4">
        <v>4617</v>
      </c>
      <c r="G70" s="4">
        <v>6592</v>
      </c>
      <c r="H70" s="4">
        <v>7102</v>
      </c>
      <c r="I70" s="4">
        <v>131</v>
      </c>
      <c r="J70" s="4">
        <v>2165</v>
      </c>
      <c r="K70" s="4">
        <v>2208</v>
      </c>
      <c r="L70" s="80">
        <v>7</v>
      </c>
      <c r="M70" s="4">
        <v>9463</v>
      </c>
      <c r="N70" s="4">
        <v>11661</v>
      </c>
      <c r="O70" s="4">
        <v>13301</v>
      </c>
      <c r="P70" s="4">
        <v>17238</v>
      </c>
      <c r="Q70" s="4">
        <v>17244</v>
      </c>
      <c r="R70" s="4">
        <v>17055</v>
      </c>
      <c r="S70" s="4">
        <v>13281</v>
      </c>
      <c r="T70" s="4">
        <v>11564</v>
      </c>
      <c r="U70" s="4">
        <v>9401</v>
      </c>
      <c r="V70" s="4">
        <v>8366</v>
      </c>
      <c r="W70" s="82">
        <v>92633.378973284533</v>
      </c>
      <c r="Y70" s="80">
        <v>7</v>
      </c>
      <c r="Z70" s="4">
        <v>1718</v>
      </c>
      <c r="AA70" s="4">
        <v>2485</v>
      </c>
      <c r="AB70" s="4">
        <v>3581</v>
      </c>
      <c r="AC70" s="4">
        <v>2111</v>
      </c>
      <c r="AD70" s="4">
        <v>3121</v>
      </c>
      <c r="AE70" s="4">
        <v>3457</v>
      </c>
      <c r="AF70" s="4">
        <v>56</v>
      </c>
      <c r="AG70" s="4">
        <v>1358</v>
      </c>
      <c r="AH70" s="4">
        <v>1137</v>
      </c>
      <c r="AI70" s="80">
        <v>7</v>
      </c>
      <c r="AJ70" s="4">
        <v>3961</v>
      </c>
      <c r="AK70" s="4">
        <v>5475</v>
      </c>
      <c r="AL70" s="4">
        <v>6724</v>
      </c>
      <c r="AM70" s="4">
        <v>8498</v>
      </c>
      <c r="AN70" s="4">
        <v>8779</v>
      </c>
      <c r="AO70" s="4">
        <v>8482</v>
      </c>
      <c r="AP70" s="4">
        <v>6783</v>
      </c>
      <c r="AQ70" s="4">
        <v>5494</v>
      </c>
      <c r="AR70" s="4">
        <v>3952</v>
      </c>
      <c r="AS70" s="4">
        <v>2835</v>
      </c>
      <c r="AT70" s="82">
        <v>147934.89653329429</v>
      </c>
    </row>
    <row r="71" spans="2:67" x14ac:dyDescent="0.25">
      <c r="B71" s="80">
        <v>8</v>
      </c>
      <c r="C71" s="4">
        <v>8226</v>
      </c>
      <c r="D71" s="4">
        <v>9214</v>
      </c>
      <c r="E71" s="4">
        <v>12030</v>
      </c>
      <c r="F71" s="4">
        <v>17335</v>
      </c>
      <c r="G71" s="4">
        <v>8890</v>
      </c>
      <c r="H71" s="4">
        <v>10704</v>
      </c>
      <c r="I71" s="4">
        <v>10080</v>
      </c>
      <c r="J71" s="4">
        <v>257</v>
      </c>
      <c r="K71" s="4">
        <v>2947</v>
      </c>
      <c r="L71" s="80">
        <v>8</v>
      </c>
      <c r="M71" s="4">
        <v>16087</v>
      </c>
      <c r="N71" s="4">
        <v>20218</v>
      </c>
      <c r="O71" s="4">
        <v>23663</v>
      </c>
      <c r="P71" s="4">
        <v>30151</v>
      </c>
      <c r="Q71" s="4">
        <v>30291</v>
      </c>
      <c r="R71" s="4">
        <v>29570</v>
      </c>
      <c r="S71" s="4">
        <v>23836</v>
      </c>
      <c r="T71" s="4">
        <v>19943</v>
      </c>
      <c r="U71" s="4">
        <v>15626</v>
      </c>
      <c r="V71" s="4">
        <v>13364</v>
      </c>
      <c r="W71" s="82">
        <v>165105.68696346902</v>
      </c>
      <c r="Y71" s="80">
        <v>8</v>
      </c>
      <c r="Z71" s="4">
        <v>2470</v>
      </c>
      <c r="AA71" s="4">
        <v>2830</v>
      </c>
      <c r="AB71" s="4">
        <v>3687</v>
      </c>
      <c r="AC71" s="4">
        <v>5309</v>
      </c>
      <c r="AD71" s="4">
        <v>3038</v>
      </c>
      <c r="AE71" s="4">
        <v>3655</v>
      </c>
      <c r="AF71" s="4">
        <v>3465</v>
      </c>
      <c r="AG71" s="4">
        <v>45</v>
      </c>
      <c r="AH71" s="4">
        <v>1172</v>
      </c>
      <c r="AI71" s="80">
        <v>8</v>
      </c>
      <c r="AJ71" s="4">
        <v>4719</v>
      </c>
      <c r="AK71" s="4">
        <v>6311</v>
      </c>
      <c r="AL71" s="4">
        <v>7922</v>
      </c>
      <c r="AM71" s="4">
        <v>10081</v>
      </c>
      <c r="AN71" s="4">
        <v>10314</v>
      </c>
      <c r="AO71" s="4">
        <v>10053</v>
      </c>
      <c r="AP71" s="4">
        <v>7927</v>
      </c>
      <c r="AQ71" s="4">
        <v>6406</v>
      </c>
      <c r="AR71" s="4">
        <v>4723</v>
      </c>
      <c r="AS71" s="4">
        <v>3230</v>
      </c>
      <c r="AT71" s="82">
        <v>180015.47016875938</v>
      </c>
    </row>
    <row r="72" spans="2:67" x14ac:dyDescent="0.25">
      <c r="B72" s="80">
        <v>9</v>
      </c>
      <c r="C72" s="4">
        <v>12443</v>
      </c>
      <c r="D72" s="4">
        <v>16432</v>
      </c>
      <c r="E72" s="4">
        <v>17204</v>
      </c>
      <c r="F72" s="4">
        <v>25364</v>
      </c>
      <c r="G72" s="4">
        <v>25761</v>
      </c>
      <c r="H72" s="4">
        <v>14499</v>
      </c>
      <c r="I72" s="4">
        <v>18744</v>
      </c>
      <c r="J72" s="4">
        <v>14426</v>
      </c>
      <c r="K72" s="4">
        <v>606</v>
      </c>
      <c r="L72" s="80">
        <v>9</v>
      </c>
      <c r="M72" s="4">
        <v>24917</v>
      </c>
      <c r="N72" s="4">
        <v>32727</v>
      </c>
      <c r="O72" s="4">
        <v>38625</v>
      </c>
      <c r="P72" s="4">
        <v>48314</v>
      </c>
      <c r="Q72" s="4">
        <v>49665</v>
      </c>
      <c r="R72" s="4">
        <v>48174</v>
      </c>
      <c r="S72" s="4">
        <v>38255</v>
      </c>
      <c r="T72" s="4">
        <v>32801</v>
      </c>
      <c r="U72" s="4">
        <v>24604</v>
      </c>
      <c r="V72" s="4">
        <v>19836</v>
      </c>
      <c r="W72" s="82">
        <v>274817.83508474438</v>
      </c>
      <c r="Y72" s="80">
        <v>9</v>
      </c>
      <c r="Z72" s="4">
        <v>2450</v>
      </c>
      <c r="AA72" s="4">
        <v>3349</v>
      </c>
      <c r="AB72" s="4">
        <v>3765</v>
      </c>
      <c r="AC72" s="4">
        <v>5049</v>
      </c>
      <c r="AD72" s="4">
        <v>5420</v>
      </c>
      <c r="AE72" s="4">
        <v>3420</v>
      </c>
      <c r="AF72" s="4">
        <v>3916</v>
      </c>
      <c r="AG72" s="4">
        <v>3246</v>
      </c>
      <c r="AH72" s="4">
        <v>83</v>
      </c>
      <c r="AI72" s="80">
        <v>9</v>
      </c>
      <c r="AJ72" s="4">
        <v>4975</v>
      </c>
      <c r="AK72" s="4">
        <v>6937</v>
      </c>
      <c r="AL72" s="4">
        <v>8410</v>
      </c>
      <c r="AM72" s="4">
        <v>10824</v>
      </c>
      <c r="AN72" s="4">
        <v>11183</v>
      </c>
      <c r="AO72" s="4">
        <v>10728</v>
      </c>
      <c r="AP72" s="4">
        <v>8615</v>
      </c>
      <c r="AQ72" s="4">
        <v>6847</v>
      </c>
      <c r="AR72" s="4">
        <v>4954</v>
      </c>
      <c r="AS72" s="4">
        <v>3442</v>
      </c>
      <c r="AT72" s="82">
        <v>198979.06458981585</v>
      </c>
    </row>
    <row r="74" spans="2:67" ht="15" customHeight="1" x14ac:dyDescent="0.25">
      <c r="B74" s="135" t="s">
        <v>395</v>
      </c>
      <c r="C74" s="129" t="s">
        <v>391</v>
      </c>
      <c r="D74" s="129"/>
      <c r="E74" s="129"/>
      <c r="F74" s="129"/>
      <c r="G74" s="129"/>
      <c r="H74" s="129"/>
      <c r="I74" s="129"/>
      <c r="J74" s="129"/>
      <c r="K74" s="129"/>
      <c r="L74" s="135" t="s">
        <v>395</v>
      </c>
      <c r="M74" s="129" t="s">
        <v>392</v>
      </c>
      <c r="N74" s="129"/>
      <c r="O74" s="129"/>
      <c r="P74" s="129"/>
      <c r="Q74" s="129"/>
      <c r="R74" s="129"/>
      <c r="S74" s="129"/>
      <c r="T74" s="129"/>
      <c r="U74" s="129"/>
      <c r="V74" s="129"/>
      <c r="Y74" s="135" t="s">
        <v>397</v>
      </c>
      <c r="Z74" s="129" t="s">
        <v>391</v>
      </c>
      <c r="AA74" s="129"/>
      <c r="AB74" s="129"/>
      <c r="AC74" s="129"/>
      <c r="AD74" s="129"/>
      <c r="AE74" s="129"/>
      <c r="AF74" s="129"/>
      <c r="AG74" s="129"/>
      <c r="AH74" s="129"/>
      <c r="AI74" s="135" t="s">
        <v>397</v>
      </c>
      <c r="AJ74" s="129" t="s">
        <v>392</v>
      </c>
      <c r="AK74" s="129"/>
      <c r="AL74" s="129"/>
      <c r="AM74" s="129"/>
      <c r="AN74" s="129"/>
      <c r="AO74" s="129"/>
      <c r="AP74" s="129"/>
      <c r="AQ74" s="129"/>
      <c r="AR74" s="129"/>
      <c r="AS74" s="129"/>
    </row>
    <row r="75" spans="2:67" x14ac:dyDescent="0.25">
      <c r="B75" s="135"/>
      <c r="C75" s="80">
        <v>1</v>
      </c>
      <c r="D75" s="80">
        <v>2</v>
      </c>
      <c r="E75" s="80">
        <v>3</v>
      </c>
      <c r="F75" s="80">
        <v>4</v>
      </c>
      <c r="G75" s="80">
        <v>5</v>
      </c>
      <c r="H75" s="80">
        <v>6</v>
      </c>
      <c r="I75" s="80">
        <v>7</v>
      </c>
      <c r="J75" s="80">
        <v>8</v>
      </c>
      <c r="K75" s="80">
        <v>9</v>
      </c>
      <c r="L75" s="135"/>
      <c r="M75" s="80">
        <v>1</v>
      </c>
      <c r="N75" s="80">
        <v>2</v>
      </c>
      <c r="O75" s="80">
        <v>3</v>
      </c>
      <c r="P75" s="80">
        <v>4</v>
      </c>
      <c r="Q75" s="80">
        <v>5</v>
      </c>
      <c r="R75" s="80">
        <v>6</v>
      </c>
      <c r="S75" s="80">
        <v>7</v>
      </c>
      <c r="T75" s="80">
        <v>8</v>
      </c>
      <c r="U75" s="80">
        <v>9</v>
      </c>
      <c r="V75" s="80" t="s">
        <v>4</v>
      </c>
      <c r="Y75" s="135"/>
      <c r="Z75" s="80">
        <v>1</v>
      </c>
      <c r="AA75" s="80">
        <v>2</v>
      </c>
      <c r="AB75" s="80">
        <v>3</v>
      </c>
      <c r="AC75" s="80">
        <v>4</v>
      </c>
      <c r="AD75" s="80">
        <v>5</v>
      </c>
      <c r="AE75" s="80">
        <v>6</v>
      </c>
      <c r="AF75" s="80">
        <v>7</v>
      </c>
      <c r="AG75" s="80">
        <v>8</v>
      </c>
      <c r="AH75" s="80">
        <v>9</v>
      </c>
      <c r="AI75" s="135"/>
      <c r="AJ75" s="80">
        <v>1</v>
      </c>
      <c r="AK75" s="80">
        <v>2</v>
      </c>
      <c r="AL75" s="80">
        <v>3</v>
      </c>
      <c r="AM75" s="80">
        <v>4</v>
      </c>
      <c r="AN75" s="80">
        <v>5</v>
      </c>
      <c r="AO75" s="80">
        <v>6</v>
      </c>
      <c r="AP75" s="80">
        <v>7</v>
      </c>
      <c r="AQ75" s="80">
        <v>8</v>
      </c>
      <c r="AR75" s="80">
        <v>9</v>
      </c>
      <c r="AS75" s="80" t="s">
        <v>4</v>
      </c>
    </row>
    <row r="76" spans="2:67" x14ac:dyDescent="0.25">
      <c r="B76" s="80">
        <v>1</v>
      </c>
      <c r="C76" s="3">
        <f t="shared" ref="C76:K76" si="139">C64/$W64</f>
        <v>2.2080224117470154E-3</v>
      </c>
      <c r="D76" s="3">
        <f t="shared" si="139"/>
        <v>5.1597617012968715E-2</v>
      </c>
      <c r="E76" s="3">
        <f t="shared" si="139"/>
        <v>6.7357331804505108E-2</v>
      </c>
      <c r="F76" s="3">
        <f t="shared" si="139"/>
        <v>5.2316760155256208E-2</v>
      </c>
      <c r="G76" s="3">
        <f t="shared" si="139"/>
        <v>9.4196910285757288E-2</v>
      </c>
      <c r="H76" s="3">
        <f t="shared" si="139"/>
        <v>9.2556252061644126E-2</v>
      </c>
      <c r="I76" s="3">
        <f t="shared" si="139"/>
        <v>6.2298033316050411E-2</v>
      </c>
      <c r="J76" s="3">
        <f t="shared" si="139"/>
        <v>5.9453984808611943E-2</v>
      </c>
      <c r="K76" s="3">
        <f t="shared" si="139"/>
        <v>4.5916747567361013E-2</v>
      </c>
      <c r="L76" s="80">
        <v>1</v>
      </c>
      <c r="M76" s="3">
        <f t="shared" ref="M76:V76" si="140">M64/$W64</f>
        <v>8.9115929089494922E-2</v>
      </c>
      <c r="N76" s="3">
        <f t="shared" si="140"/>
        <v>0.11721671840822617</v>
      </c>
      <c r="O76" s="3">
        <f t="shared" si="140"/>
        <v>0.13995826511383005</v>
      </c>
      <c r="P76" s="3">
        <f t="shared" si="140"/>
        <v>0.17488187982270592</v>
      </c>
      <c r="Q76" s="3">
        <f t="shared" si="140"/>
        <v>0.18033869462096777</v>
      </c>
      <c r="R76" s="3">
        <f t="shared" si="140"/>
        <v>0.17766088020672141</v>
      </c>
      <c r="S76" s="3">
        <f t="shared" si="140"/>
        <v>0.14053647065536773</v>
      </c>
      <c r="T76" s="3">
        <f t="shared" si="140"/>
        <v>0.11986562254539568</v>
      </c>
      <c r="U76" s="3">
        <f t="shared" si="140"/>
        <v>9.0792725159954207E-2</v>
      </c>
      <c r="V76" s="3">
        <f t="shared" si="140"/>
        <v>7.3479082975535293E-2</v>
      </c>
      <c r="Y76" s="80">
        <v>1</v>
      </c>
      <c r="Z76" s="3">
        <f t="shared" ref="Z76:AH76" si="141">Z64/$W64</f>
        <v>2.7826141686500852E-4</v>
      </c>
      <c r="AA76" s="3">
        <f t="shared" si="141"/>
        <v>1.1791779262734061E-2</v>
      </c>
      <c r="AB76" s="3">
        <f t="shared" si="141"/>
        <v>1.4082918721077118E-2</v>
      </c>
      <c r="AC76" s="3">
        <f t="shared" si="141"/>
        <v>1.2557901605271487E-2</v>
      </c>
      <c r="AD76" s="3">
        <f t="shared" si="141"/>
        <v>2.0276945584799515E-2</v>
      </c>
      <c r="AE76" s="3">
        <f t="shared" si="141"/>
        <v>1.8943459054628242E-2</v>
      </c>
      <c r="AF76" s="3">
        <f t="shared" si="141"/>
        <v>1.4411773122826673E-2</v>
      </c>
      <c r="AG76" s="3">
        <f t="shared" si="141"/>
        <v>1.2622949728694476E-2</v>
      </c>
      <c r="AH76" s="3">
        <f t="shared" si="141"/>
        <v>8.9585721091994287E-3</v>
      </c>
      <c r="AI76" s="80">
        <v>1</v>
      </c>
      <c r="AJ76" s="3">
        <f t="shared" ref="AJ76:AS76" si="142">AJ64/$W64</f>
        <v>1.7761751479110608E-2</v>
      </c>
      <c r="AK76" s="3">
        <f t="shared" si="142"/>
        <v>2.4671307700485885E-2</v>
      </c>
      <c r="AL76" s="3">
        <f t="shared" si="142"/>
        <v>3.0290742807305211E-2</v>
      </c>
      <c r="AM76" s="3">
        <f t="shared" si="142"/>
        <v>3.8479578789332607E-2</v>
      </c>
      <c r="AN76" s="3">
        <f t="shared" si="142"/>
        <v>4.026117461419558E-2</v>
      </c>
      <c r="AO76" s="3">
        <f t="shared" si="142"/>
        <v>3.8692792082774624E-2</v>
      </c>
      <c r="AP76" s="3">
        <f t="shared" si="142"/>
        <v>3.1132754627169457E-2</v>
      </c>
      <c r="AQ76" s="3">
        <f t="shared" si="142"/>
        <v>2.4750810962447314E-2</v>
      </c>
      <c r="AR76" s="3">
        <f t="shared" si="142"/>
        <v>1.7844868525706648E-2</v>
      </c>
      <c r="AS76" s="3">
        <f t="shared" si="142"/>
        <v>1.1820689539810945E-2</v>
      </c>
    </row>
    <row r="77" spans="2:67" x14ac:dyDescent="0.25">
      <c r="B77" s="80">
        <v>2</v>
      </c>
      <c r="C77" s="3">
        <f t="shared" ref="C77:K77" si="143">C65/$W65</f>
        <v>1.7044040798568947E-2</v>
      </c>
      <c r="D77" s="3">
        <f t="shared" si="143"/>
        <v>1.4713847764797011E-3</v>
      </c>
      <c r="E77" s="3">
        <f t="shared" si="143"/>
        <v>6.0554990617325825E-2</v>
      </c>
      <c r="F77" s="3">
        <f t="shared" si="143"/>
        <v>6.5413563205783287E-2</v>
      </c>
      <c r="G77" s="3">
        <f t="shared" si="143"/>
        <v>5.381064325411479E-2</v>
      </c>
      <c r="H77" s="3">
        <f t="shared" si="143"/>
        <v>0.10395783869740256</v>
      </c>
      <c r="I77" s="3">
        <f t="shared" si="143"/>
        <v>7.4440058385575089E-2</v>
      </c>
      <c r="J77" s="3">
        <f t="shared" si="143"/>
        <v>5.502378498819193E-2</v>
      </c>
      <c r="K77" s="3">
        <f t="shared" si="143"/>
        <v>4.9750822401460594E-2</v>
      </c>
      <c r="L77" s="80">
        <v>2</v>
      </c>
      <c r="M77" s="3">
        <f t="shared" ref="M77:V77" si="144">M65/$W65</f>
        <v>9.4571004388676966E-2</v>
      </c>
      <c r="N77" s="3">
        <f t="shared" si="144"/>
        <v>0.12109796993035386</v>
      </c>
      <c r="O77" s="3">
        <f t="shared" si="144"/>
        <v>0.14271831766638213</v>
      </c>
      <c r="P77" s="3">
        <f t="shared" si="144"/>
        <v>0.18104038402849221</v>
      </c>
      <c r="Q77" s="3">
        <f t="shared" si="144"/>
        <v>0.18323845271498843</v>
      </c>
      <c r="R77" s="3">
        <f t="shared" si="144"/>
        <v>0.18295018141184138</v>
      </c>
      <c r="S77" s="3">
        <f t="shared" si="144"/>
        <v>0.14444193983311548</v>
      </c>
      <c r="T77" s="3">
        <f t="shared" si="144"/>
        <v>0.12299575600940522</v>
      </c>
      <c r="U77" s="3">
        <f t="shared" si="144"/>
        <v>9.7201480029893733E-2</v>
      </c>
      <c r="V77" s="3">
        <f t="shared" si="144"/>
        <v>8.0025314884049056E-2</v>
      </c>
      <c r="Y77" s="80">
        <v>2</v>
      </c>
      <c r="Z77" s="3">
        <f t="shared" ref="Z77:AH77" si="145">Z65/$W65</f>
        <v>7.66321214199224E-3</v>
      </c>
      <c r="AA77" s="3">
        <f t="shared" si="145"/>
        <v>3.0028260744483697E-4</v>
      </c>
      <c r="AB77" s="3">
        <f t="shared" si="145"/>
        <v>2.0515307740631261E-2</v>
      </c>
      <c r="AC77" s="3">
        <f t="shared" si="145"/>
        <v>2.2220912950917937E-2</v>
      </c>
      <c r="AD77" s="3">
        <f t="shared" si="145"/>
        <v>1.8125058185370361E-2</v>
      </c>
      <c r="AE77" s="3">
        <f t="shared" si="145"/>
        <v>3.1841967693450511E-2</v>
      </c>
      <c r="AF77" s="3">
        <f t="shared" si="145"/>
        <v>2.1758477735452888E-2</v>
      </c>
      <c r="AG77" s="3">
        <f t="shared" si="145"/>
        <v>1.7140131232951297E-2</v>
      </c>
      <c r="AH77" s="3">
        <f t="shared" si="145"/>
        <v>1.4401553853054382E-2</v>
      </c>
      <c r="AI77" s="80">
        <v>2</v>
      </c>
      <c r="AJ77" s="3">
        <f t="shared" ref="AJ77:AS77" si="146">AJ65/$W65</f>
        <v>2.7674045102116178E-2</v>
      </c>
      <c r="AK77" s="3">
        <f t="shared" si="146"/>
        <v>3.784161419019836E-2</v>
      </c>
      <c r="AL77" s="3">
        <f t="shared" si="146"/>
        <v>4.7684878062240116E-2</v>
      </c>
      <c r="AM77" s="3">
        <f t="shared" si="146"/>
        <v>5.8975504102165982E-2</v>
      </c>
      <c r="AN77" s="3">
        <f t="shared" si="146"/>
        <v>6.1617991047680551E-2</v>
      </c>
      <c r="AO77" s="3">
        <f t="shared" si="146"/>
        <v>6.130569713593792E-2</v>
      </c>
      <c r="AP77" s="3">
        <f t="shared" si="146"/>
        <v>4.7913092843898192E-2</v>
      </c>
      <c r="AQ77" s="3">
        <f t="shared" si="146"/>
        <v>3.8742462012532869E-2</v>
      </c>
      <c r="AR77" s="3">
        <f t="shared" si="146"/>
        <v>2.894123770553339E-2</v>
      </c>
      <c r="AS77" s="3">
        <f t="shared" si="146"/>
        <v>1.9296160354405224E-2</v>
      </c>
    </row>
    <row r="78" spans="2:67" x14ac:dyDescent="0.25">
      <c r="B78" s="80">
        <v>3</v>
      </c>
      <c r="C78" s="3">
        <f t="shared" ref="C78:K78" si="147">C66/$W66</f>
        <v>2.4877670948421724E-2</v>
      </c>
      <c r="D78" s="3">
        <f t="shared" si="147"/>
        <v>2.2038777566920149E-2</v>
      </c>
      <c r="E78" s="3">
        <f t="shared" si="147"/>
        <v>1.4941544113166202E-3</v>
      </c>
      <c r="F78" s="3">
        <f t="shared" si="147"/>
        <v>7.6842226867711888E-2</v>
      </c>
      <c r="G78" s="3">
        <f t="shared" si="147"/>
        <v>6.8517652290376443E-2</v>
      </c>
      <c r="H78" s="3">
        <f t="shared" si="147"/>
        <v>4.9467183546089533E-2</v>
      </c>
      <c r="I78" s="3">
        <f t="shared" si="147"/>
        <v>8.5700428020517569E-2</v>
      </c>
      <c r="J78" s="3">
        <f t="shared" si="147"/>
        <v>6.4867646514160118E-2</v>
      </c>
      <c r="K78" s="3">
        <f t="shared" si="147"/>
        <v>4.6030628400061308E-2</v>
      </c>
      <c r="L78" s="80">
        <v>3</v>
      </c>
      <c r="M78" s="3">
        <f t="shared" ref="M78:V78" si="148">M66/$W66</f>
        <v>0.10001229277462891</v>
      </c>
      <c r="N78" s="3">
        <f t="shared" si="148"/>
        <v>0.12135735579343777</v>
      </c>
      <c r="O78" s="3">
        <f t="shared" si="148"/>
        <v>0.14293721450545352</v>
      </c>
      <c r="P78" s="3">
        <f t="shared" si="148"/>
        <v>0.18587280876778756</v>
      </c>
      <c r="Q78" s="3">
        <f t="shared" si="148"/>
        <v>0.18759108634080165</v>
      </c>
      <c r="R78" s="3">
        <f t="shared" si="148"/>
        <v>0.18691871685570918</v>
      </c>
      <c r="S78" s="3">
        <f t="shared" si="148"/>
        <v>0.14574409029242688</v>
      </c>
      <c r="T78" s="3">
        <f t="shared" si="148"/>
        <v>0.12893485316511491</v>
      </c>
      <c r="U78" s="3">
        <f t="shared" si="148"/>
        <v>0.10343817538914774</v>
      </c>
      <c r="V78" s="3">
        <f t="shared" si="148"/>
        <v>8.910496557201758E-2</v>
      </c>
      <c r="Y78" s="80">
        <v>3</v>
      </c>
      <c r="Z78" s="3">
        <f t="shared" ref="Z78:AH78" si="149">Z66/$W66</f>
        <v>1.310586869354864E-2</v>
      </c>
      <c r="AA78" s="3">
        <f t="shared" si="149"/>
        <v>1.3938326151282186E-2</v>
      </c>
      <c r="AB78" s="3">
        <f t="shared" si="149"/>
        <v>5.8698923301724363E-4</v>
      </c>
      <c r="AC78" s="3">
        <f t="shared" si="149"/>
        <v>3.6820233707445284E-2</v>
      </c>
      <c r="AD78" s="3">
        <f t="shared" si="149"/>
        <v>3.3863942479340256E-2</v>
      </c>
      <c r="AE78" s="3">
        <f t="shared" si="149"/>
        <v>2.356494957276498E-2</v>
      </c>
      <c r="AF78" s="3">
        <f t="shared" si="149"/>
        <v>3.8506493685931183E-2</v>
      </c>
      <c r="AG78" s="3">
        <f t="shared" si="149"/>
        <v>2.7086884970868443E-2</v>
      </c>
      <c r="AH78" s="3">
        <f t="shared" si="149"/>
        <v>1.9029123681268099E-2</v>
      </c>
      <c r="AI78" s="80">
        <v>3</v>
      </c>
      <c r="AJ78" s="3">
        <f t="shared" ref="AJ78:AS78" si="150">AJ66/$W66</f>
        <v>4.3447875774785434E-2</v>
      </c>
      <c r="AK78" s="3">
        <f t="shared" si="150"/>
        <v>5.7226113953426548E-2</v>
      </c>
      <c r="AL78" s="3">
        <f t="shared" si="150"/>
        <v>7.0716193781313746E-2</v>
      </c>
      <c r="AM78" s="3">
        <f t="shared" si="150"/>
        <v>9.0503067199749557E-2</v>
      </c>
      <c r="AN78" s="3">
        <f t="shared" si="150"/>
        <v>9.2754971348233892E-2</v>
      </c>
      <c r="AO78" s="3">
        <f t="shared" si="150"/>
        <v>8.9852042777675889E-2</v>
      </c>
      <c r="AP78" s="3">
        <f t="shared" si="150"/>
        <v>7.2189003129611559E-2</v>
      </c>
      <c r="AQ78" s="3">
        <f t="shared" si="150"/>
        <v>5.8869683805874831E-2</v>
      </c>
      <c r="AR78" s="3">
        <f t="shared" si="150"/>
        <v>4.3639981341954709E-2</v>
      </c>
      <c r="AS78" s="3">
        <f t="shared" si="150"/>
        <v>3.1921541744628648E-2</v>
      </c>
    </row>
    <row r="79" spans="2:67" x14ac:dyDescent="0.25">
      <c r="B79" s="80">
        <v>4</v>
      </c>
      <c r="C79" s="3">
        <f t="shared" ref="C79:K79" si="151">C67/$W67</f>
        <v>1.6094590450076652E-2</v>
      </c>
      <c r="D79" s="3">
        <f t="shared" si="151"/>
        <v>3.1793875169800548E-2</v>
      </c>
      <c r="E79" s="3">
        <f t="shared" si="151"/>
        <v>3.8796433821763718E-2</v>
      </c>
      <c r="F79" s="3">
        <f t="shared" si="151"/>
        <v>1.256507500049844E-3</v>
      </c>
      <c r="G79" s="3">
        <f t="shared" si="151"/>
        <v>8.2308300284163929E-2</v>
      </c>
      <c r="H79" s="3">
        <f t="shared" si="151"/>
        <v>7.5743401547948452E-2</v>
      </c>
      <c r="I79" s="3">
        <f t="shared" si="151"/>
        <v>3.4984557136219251E-2</v>
      </c>
      <c r="J79" s="3">
        <f t="shared" si="151"/>
        <v>8.0755313486349525E-2</v>
      </c>
      <c r="K79" s="3">
        <f t="shared" si="151"/>
        <v>5.9069970564140976E-2</v>
      </c>
      <c r="L79" s="80">
        <v>4</v>
      </c>
      <c r="M79" s="3">
        <f t="shared" ref="M79:V79" si="152">M67/$W67</f>
        <v>0.10381010840299441</v>
      </c>
      <c r="N79" s="3">
        <f t="shared" si="152"/>
        <v>0.12491661079147212</v>
      </c>
      <c r="O79" s="3">
        <f t="shared" si="152"/>
        <v>0.13861113073583559</v>
      </c>
      <c r="P79" s="3">
        <f t="shared" si="152"/>
        <v>0.18247594874319362</v>
      </c>
      <c r="Q79" s="3">
        <f t="shared" si="152"/>
        <v>0.18662665891189761</v>
      </c>
      <c r="R79" s="3">
        <f t="shared" si="152"/>
        <v>0.18436776902416754</v>
      </c>
      <c r="S79" s="3">
        <f t="shared" si="152"/>
        <v>0.14437129994954723</v>
      </c>
      <c r="T79" s="3">
        <f t="shared" si="152"/>
        <v>0.13056383551079725</v>
      </c>
      <c r="U79" s="3">
        <f t="shared" si="152"/>
        <v>0.10804552694248827</v>
      </c>
      <c r="V79" s="3">
        <f t="shared" si="152"/>
        <v>0.10715608904919456</v>
      </c>
      <c r="Y79" s="80">
        <v>4</v>
      </c>
      <c r="Z79" s="3">
        <f t="shared" ref="Z79:AH79" si="153">Z67/$W67</f>
        <v>5.1813286799808171E-3</v>
      </c>
      <c r="AA79" s="3">
        <f t="shared" si="153"/>
        <v>1.9073501489520663E-2</v>
      </c>
      <c r="AB79" s="3">
        <f t="shared" si="153"/>
        <v>2.1798287416595046E-2</v>
      </c>
      <c r="AC79" s="3">
        <f t="shared" si="153"/>
        <v>5.9295859552913987E-4</v>
      </c>
      <c r="AD79" s="3">
        <f t="shared" si="153"/>
        <v>4.0038823260015254E-2</v>
      </c>
      <c r="AE79" s="3">
        <f t="shared" si="153"/>
        <v>3.5958703400302834E-2</v>
      </c>
      <c r="AF79" s="3">
        <f t="shared" si="153"/>
        <v>1.6362833624244597E-2</v>
      </c>
      <c r="AG79" s="3">
        <f t="shared" si="153"/>
        <v>3.4631605591261432E-2</v>
      </c>
      <c r="AH79" s="3">
        <f t="shared" si="153"/>
        <v>2.275831561888032E-2</v>
      </c>
      <c r="AI79" s="80">
        <v>4</v>
      </c>
      <c r="AJ79" s="3">
        <f t="shared" ref="AJ79:AS79" si="154">AJ67/$W67</f>
        <v>4.5926055029911712E-2</v>
      </c>
      <c r="AK79" s="3">
        <f t="shared" si="154"/>
        <v>6.425129924412179E-2</v>
      </c>
      <c r="AL79" s="3">
        <f t="shared" si="154"/>
        <v>7.7155207727779743E-2</v>
      </c>
      <c r="AM79" s="3">
        <f t="shared" si="154"/>
        <v>9.7104029048795809E-2</v>
      </c>
      <c r="AN79" s="3">
        <f t="shared" si="154"/>
        <v>0.10328774011645683</v>
      </c>
      <c r="AO79" s="3">
        <f t="shared" si="154"/>
        <v>9.8840550649988285E-2</v>
      </c>
      <c r="AP79" s="3">
        <f t="shared" si="154"/>
        <v>7.8044645621073452E-2</v>
      </c>
      <c r="AQ79" s="3">
        <f t="shared" si="154"/>
        <v>6.6129001463297407E-2</v>
      </c>
      <c r="AR79" s="3">
        <f t="shared" si="154"/>
        <v>4.8537896462599588E-2</v>
      </c>
      <c r="AS79" s="3">
        <f t="shared" si="154"/>
        <v>3.8372891967814335E-2</v>
      </c>
    </row>
    <row r="80" spans="2:67" x14ac:dyDescent="0.25">
      <c r="B80" s="80">
        <v>5</v>
      </c>
      <c r="C80" s="3">
        <f t="shared" ref="C80:K80" si="155">C68/$W68</f>
        <v>6.6308211436949288E-2</v>
      </c>
      <c r="D80" s="3">
        <f t="shared" si="155"/>
        <v>2.3749500482491491E-2</v>
      </c>
      <c r="E80" s="3">
        <f t="shared" si="155"/>
        <v>4.1032309057518125E-2</v>
      </c>
      <c r="F80" s="3">
        <f t="shared" si="155"/>
        <v>7.610672683988462E-2</v>
      </c>
      <c r="G80" s="3">
        <f t="shared" si="155"/>
        <v>1.5099889733166669E-3</v>
      </c>
      <c r="H80" s="3">
        <f t="shared" si="155"/>
        <v>7.8240406910875568E-2</v>
      </c>
      <c r="I80" s="3">
        <f t="shared" si="155"/>
        <v>4.1097960752010151E-2</v>
      </c>
      <c r="J80" s="3">
        <f t="shared" si="155"/>
        <v>2.4012107260459607E-2</v>
      </c>
      <c r="K80" s="3">
        <f t="shared" si="155"/>
        <v>6.8671672438662332E-2</v>
      </c>
      <c r="L80" s="80">
        <v>5</v>
      </c>
      <c r="M80" s="3">
        <f t="shared" ref="M80:V80" si="156">M68/$W68</f>
        <v>0.10568281520854368</v>
      </c>
      <c r="N80" s="3">
        <f t="shared" si="156"/>
        <v>0.12687189960584605</v>
      </c>
      <c r="O80" s="3">
        <f t="shared" si="156"/>
        <v>0.14230004781147285</v>
      </c>
      <c r="P80" s="3">
        <f t="shared" si="156"/>
        <v>0.18362778949420511</v>
      </c>
      <c r="Q80" s="3">
        <f t="shared" si="156"/>
        <v>0.18663135451721544</v>
      </c>
      <c r="R80" s="3">
        <f t="shared" si="156"/>
        <v>0.18679548375344551</v>
      </c>
      <c r="S80" s="3">
        <f t="shared" si="156"/>
        <v>0.14497535436202305</v>
      </c>
      <c r="T80" s="3">
        <f t="shared" si="156"/>
        <v>0.129071231371329</v>
      </c>
      <c r="U80" s="3">
        <f t="shared" si="156"/>
        <v>0.10633933215346397</v>
      </c>
      <c r="V80" s="3">
        <f t="shared" si="156"/>
        <v>9.8723735592388603E-2</v>
      </c>
      <c r="Y80" s="80">
        <v>5</v>
      </c>
      <c r="Z80" s="3">
        <f t="shared" ref="Z80:AH80" si="157">Z68/$W68</f>
        <v>2.5587747928268303E-2</v>
      </c>
      <c r="AA80" s="3">
        <f t="shared" si="157"/>
        <v>1.134133022349801E-2</v>
      </c>
      <c r="AB80" s="3">
        <f t="shared" si="157"/>
        <v>2.6260677796811599E-2</v>
      </c>
      <c r="AC80" s="3">
        <f t="shared" si="157"/>
        <v>3.7421465860456533E-2</v>
      </c>
      <c r="AD80" s="3">
        <f t="shared" si="157"/>
        <v>5.2521355593623201E-4</v>
      </c>
      <c r="AE80" s="3">
        <f t="shared" si="157"/>
        <v>3.7388640013210517E-2</v>
      </c>
      <c r="AF80" s="3">
        <f t="shared" si="157"/>
        <v>2.5636986699137325E-2</v>
      </c>
      <c r="AG80" s="3">
        <f t="shared" si="157"/>
        <v>1.0340141882494568E-2</v>
      </c>
      <c r="AH80" s="3">
        <f t="shared" si="157"/>
        <v>2.5325141150300188E-2</v>
      </c>
      <c r="AI80" s="80">
        <v>5</v>
      </c>
      <c r="AJ80" s="3">
        <f t="shared" ref="AJ80:AS80" si="158">AJ68/$W68</f>
        <v>5.0305610904517219E-2</v>
      </c>
      <c r="AK80" s="3">
        <f t="shared" si="158"/>
        <v>6.7210922236214693E-2</v>
      </c>
      <c r="AL80" s="3">
        <f t="shared" si="158"/>
        <v>7.9159530633763964E-2</v>
      </c>
      <c r="AM80" s="3">
        <f t="shared" si="158"/>
        <v>0.10008600825309821</v>
      </c>
      <c r="AN80" s="3">
        <f t="shared" si="158"/>
        <v>0.10551868597231361</v>
      </c>
      <c r="AO80" s="3">
        <f t="shared" si="158"/>
        <v>0.10184219108075998</v>
      </c>
      <c r="AP80" s="3">
        <f t="shared" si="158"/>
        <v>8.1982553496921212E-2</v>
      </c>
      <c r="AQ80" s="3">
        <f t="shared" si="158"/>
        <v>6.7079618847230627E-2</v>
      </c>
      <c r="AR80" s="3">
        <f t="shared" si="158"/>
        <v>5.0601043529731354E-2</v>
      </c>
      <c r="AS80" s="3">
        <f t="shared" si="158"/>
        <v>3.9391016695217398E-2</v>
      </c>
    </row>
    <row r="81" spans="2:45" x14ac:dyDescent="0.25">
      <c r="B81" s="80">
        <v>6</v>
      </c>
      <c r="C81" s="3">
        <f t="shared" ref="C81:K81" si="159">C69/$W69</f>
        <v>5.6742775077106802E-2</v>
      </c>
      <c r="D81" s="3">
        <f t="shared" si="159"/>
        <v>7.8896932426249886E-2</v>
      </c>
      <c r="E81" s="3">
        <f t="shared" si="159"/>
        <v>3.5123130730673198E-2</v>
      </c>
      <c r="F81" s="3">
        <f t="shared" si="159"/>
        <v>7.4044117006913782E-2</v>
      </c>
      <c r="G81" s="3">
        <f t="shared" si="159"/>
        <v>8.16257619663983E-2</v>
      </c>
      <c r="H81" s="3">
        <f t="shared" si="159"/>
        <v>1.4488115599757066E-3</v>
      </c>
      <c r="I81" s="3">
        <f t="shared" si="159"/>
        <v>3.802075385062461E-2</v>
      </c>
      <c r="J81" s="3">
        <f t="shared" si="159"/>
        <v>3.1705060739662554E-2</v>
      </c>
      <c r="K81" s="3">
        <f t="shared" si="159"/>
        <v>1.5500877078575035E-2</v>
      </c>
      <c r="L81" s="80">
        <v>6</v>
      </c>
      <c r="M81" s="3">
        <f t="shared" ref="M81:V81" si="160">M69/$W69</f>
        <v>0.10787316362576402</v>
      </c>
      <c r="N81" s="3">
        <f t="shared" si="160"/>
        <v>0.12999918871160659</v>
      </c>
      <c r="O81" s="3">
        <f t="shared" si="160"/>
        <v>0.14347454283254571</v>
      </c>
      <c r="P81" s="3">
        <f t="shared" si="160"/>
        <v>0.18352081964080624</v>
      </c>
      <c r="Q81" s="3">
        <f t="shared" si="160"/>
        <v>0.18591206202134869</v>
      </c>
      <c r="R81" s="3">
        <f t="shared" si="160"/>
        <v>0.18748746876617664</v>
      </c>
      <c r="S81" s="3">
        <f t="shared" si="160"/>
        <v>0.14070351489744654</v>
      </c>
      <c r="T81" s="3">
        <f t="shared" si="160"/>
        <v>0.12690463974855171</v>
      </c>
      <c r="U81" s="3">
        <f t="shared" si="160"/>
        <v>0.1070432618583993</v>
      </c>
      <c r="V81" s="3">
        <f t="shared" si="160"/>
        <v>0.10572104548327584</v>
      </c>
      <c r="Y81" s="80">
        <v>6</v>
      </c>
      <c r="Z81" s="3">
        <f t="shared" ref="Z81:AH81" si="161">Z69/$W69</f>
        <v>2.3110654301360056E-2</v>
      </c>
      <c r="AA81" s="3">
        <f t="shared" si="161"/>
        <v>3.5094998467372698E-2</v>
      </c>
      <c r="AB81" s="3">
        <f t="shared" si="161"/>
        <v>1.5289885103821291E-2</v>
      </c>
      <c r="AC81" s="3">
        <f t="shared" si="161"/>
        <v>3.6431280974146406E-2</v>
      </c>
      <c r="AD81" s="3">
        <f t="shared" si="161"/>
        <v>4.0482326889418288E-2</v>
      </c>
      <c r="AE81" s="3">
        <f t="shared" si="161"/>
        <v>5.2044687105923444E-4</v>
      </c>
      <c r="AF81" s="3">
        <f t="shared" si="161"/>
        <v>2.3012191379808311E-2</v>
      </c>
      <c r="AG81" s="3">
        <f t="shared" si="161"/>
        <v>1.8876748674634933E-2</v>
      </c>
      <c r="AH81" s="3">
        <f t="shared" si="161"/>
        <v>5.5279897385480843E-3</v>
      </c>
      <c r="AI81" s="80">
        <v>6</v>
      </c>
      <c r="AJ81" s="3">
        <f t="shared" ref="AJ81:AS81" si="162">AJ69/$W69</f>
        <v>4.9794106041883508E-2</v>
      </c>
      <c r="AK81" s="3">
        <f t="shared" si="162"/>
        <v>6.3846171560482834E-2</v>
      </c>
      <c r="AL81" s="3">
        <f t="shared" si="162"/>
        <v>7.8784403373047887E-2</v>
      </c>
      <c r="AM81" s="3">
        <f t="shared" si="162"/>
        <v>9.8280061840293809E-2</v>
      </c>
      <c r="AN81" s="3">
        <f t="shared" si="162"/>
        <v>0.10089636232724022</v>
      </c>
      <c r="AO81" s="3">
        <f t="shared" si="162"/>
        <v>9.9742939531919761E-2</v>
      </c>
      <c r="AP81" s="3">
        <f t="shared" si="162"/>
        <v>7.6097772227850219E-2</v>
      </c>
      <c r="AQ81" s="3">
        <f t="shared" si="162"/>
        <v>6.3396055347674854E-2</v>
      </c>
      <c r="AR81" s="3">
        <f t="shared" si="162"/>
        <v>4.9034534932770033E-2</v>
      </c>
      <c r="AS81" s="3">
        <f t="shared" si="162"/>
        <v>3.6937661713555392E-2</v>
      </c>
    </row>
    <row r="82" spans="2:45" x14ac:dyDescent="0.25">
      <c r="B82" s="80">
        <v>7</v>
      </c>
      <c r="C82" s="3">
        <f t="shared" ref="C82:K82" si="163">C70/$W70</f>
        <v>4.5987742725314855E-2</v>
      </c>
      <c r="D82" s="3">
        <f t="shared" si="163"/>
        <v>6.639075534288412E-2</v>
      </c>
      <c r="E82" s="3">
        <f t="shared" si="163"/>
        <v>8.5088119286603689E-2</v>
      </c>
      <c r="F82" s="3">
        <f t="shared" si="163"/>
        <v>4.9841645108633495E-2</v>
      </c>
      <c r="G82" s="3">
        <f t="shared" si="163"/>
        <v>7.1162253531754815E-2</v>
      </c>
      <c r="H82" s="3">
        <f t="shared" si="163"/>
        <v>7.6667828365067164E-2</v>
      </c>
      <c r="I82" s="3">
        <f t="shared" si="163"/>
        <v>1.4141770650272878E-3</v>
      </c>
      <c r="J82" s="3">
        <f t="shared" si="163"/>
        <v>2.3371704929649451E-2</v>
      </c>
      <c r="K82" s="3">
        <f t="shared" si="163"/>
        <v>2.3835900454811081E-2</v>
      </c>
      <c r="L82" s="80">
        <v>7</v>
      </c>
      <c r="M82" s="3">
        <f t="shared" ref="M82:V82" si="164">M70/$W70</f>
        <v>0.10215540126987195</v>
      </c>
      <c r="N82" s="3">
        <f t="shared" si="164"/>
        <v>0.12588334927697101</v>
      </c>
      <c r="O82" s="3">
        <f t="shared" si="164"/>
        <v>0.14358755070174012</v>
      </c>
      <c r="P82" s="3">
        <f t="shared" si="164"/>
        <v>0.18608842936595715</v>
      </c>
      <c r="Q82" s="3">
        <f t="shared" si="164"/>
        <v>0.18615320083458436</v>
      </c>
      <c r="R82" s="3">
        <f t="shared" si="164"/>
        <v>0.18411289957282745</v>
      </c>
      <c r="S82" s="3">
        <f t="shared" si="164"/>
        <v>0.14337164580631612</v>
      </c>
      <c r="T82" s="3">
        <f t="shared" si="164"/>
        <v>0.12483621053416455</v>
      </c>
      <c r="U82" s="3">
        <f t="shared" si="164"/>
        <v>0.10148609609405751</v>
      </c>
      <c r="V82" s="3">
        <f t="shared" si="164"/>
        <v>9.0313017755864811E-2</v>
      </c>
      <c r="Y82" s="80">
        <v>7</v>
      </c>
      <c r="Z82" s="3">
        <f t="shared" ref="Z82:AH82" si="165">Z70/$W70</f>
        <v>1.8546230516922751E-2</v>
      </c>
      <c r="AA82" s="3">
        <f t="shared" si="165"/>
        <v>2.6826183256433666E-2</v>
      </c>
      <c r="AB82" s="3">
        <f t="shared" si="165"/>
        <v>3.8657771525669599E-2</v>
      </c>
      <c r="AC82" s="3">
        <f t="shared" si="165"/>
        <v>2.2788761712004616E-2</v>
      </c>
      <c r="AD82" s="3">
        <f t="shared" si="165"/>
        <v>3.3691958930917296E-2</v>
      </c>
      <c r="AE82" s="3">
        <f t="shared" si="165"/>
        <v>3.7319161174040716E-2</v>
      </c>
      <c r="AF82" s="3">
        <f t="shared" si="165"/>
        <v>6.0453370718723757E-4</v>
      </c>
      <c r="AG82" s="3">
        <f t="shared" si="165"/>
        <v>1.4659942399290511E-2</v>
      </c>
      <c r="AH82" s="3">
        <f t="shared" si="165"/>
        <v>1.2274193304855163E-2</v>
      </c>
      <c r="AI82" s="80">
        <v>7</v>
      </c>
      <c r="AJ82" s="3">
        <f t="shared" ref="AJ82:AS82" si="166">AJ70/$W70</f>
        <v>4.2759964538725853E-2</v>
      </c>
      <c r="AK82" s="3">
        <f t="shared" si="166"/>
        <v>5.9103965122323673E-2</v>
      </c>
      <c r="AL82" s="3">
        <f t="shared" si="166"/>
        <v>7.2587225841553304E-2</v>
      </c>
      <c r="AM82" s="3">
        <f t="shared" si="166"/>
        <v>9.17379900656633E-2</v>
      </c>
      <c r="AN82" s="3">
        <f t="shared" si="166"/>
        <v>9.4771453846370687E-2</v>
      </c>
      <c r="AO82" s="3">
        <f t="shared" si="166"/>
        <v>9.1565266149324087E-2</v>
      </c>
      <c r="AP82" s="3">
        <f t="shared" si="166"/>
        <v>7.3224145283054154E-2</v>
      </c>
      <c r="AQ82" s="3">
        <f t="shared" si="166"/>
        <v>5.9309074772976485E-2</v>
      </c>
      <c r="AR82" s="3">
        <f t="shared" si="166"/>
        <v>4.266280733578505E-2</v>
      </c>
      <c r="AS82" s="3">
        <f t="shared" si="166"/>
        <v>3.0604518926353901E-2</v>
      </c>
    </row>
    <row r="83" spans="2:45" x14ac:dyDescent="0.25">
      <c r="B83" s="80">
        <v>8</v>
      </c>
      <c r="C83" s="3">
        <f t="shared" ref="C83:K83" si="167">C71/$W71</f>
        <v>4.9822632710526012E-2</v>
      </c>
      <c r="D83" s="3">
        <f t="shared" si="167"/>
        <v>5.5806678555164926E-2</v>
      </c>
      <c r="E83" s="3">
        <f t="shared" si="167"/>
        <v>7.286242055769851E-2</v>
      </c>
      <c r="F83" s="3">
        <f t="shared" si="167"/>
        <v>0.10499335497653398</v>
      </c>
      <c r="G83" s="3">
        <f t="shared" si="167"/>
        <v>5.3844299148623417E-2</v>
      </c>
      <c r="H83" s="3">
        <f t="shared" si="167"/>
        <v>6.4831201134630492E-2</v>
      </c>
      <c r="I83" s="3">
        <f t="shared" si="167"/>
        <v>6.1051803759069073E-2</v>
      </c>
      <c r="J83" s="3">
        <f t="shared" si="167"/>
        <v>1.5565787267937253E-3</v>
      </c>
      <c r="K83" s="3">
        <f t="shared" si="167"/>
        <v>1.7849173182338945E-2</v>
      </c>
      <c r="L83" s="80">
        <v>8</v>
      </c>
      <c r="M83" s="3">
        <f t="shared" ref="M83:V83" si="168">M71/$W71</f>
        <v>9.7434560225411138E-2</v>
      </c>
      <c r="N83" s="3">
        <f t="shared" si="168"/>
        <v>0.12245489765881533</v>
      </c>
      <c r="O83" s="3">
        <f t="shared" si="168"/>
        <v>0.14332032066972733</v>
      </c>
      <c r="P83" s="3">
        <f t="shared" si="168"/>
        <v>0.18261636261306466</v>
      </c>
      <c r="Q83" s="3">
        <f t="shared" si="168"/>
        <v>0.18346430433194061</v>
      </c>
      <c r="R83" s="3">
        <f t="shared" si="168"/>
        <v>0.17909740447972941</v>
      </c>
      <c r="S83" s="3">
        <f t="shared" si="168"/>
        <v>0.14436813436519549</v>
      </c>
      <c r="T83" s="3">
        <f t="shared" si="168"/>
        <v>0.12078929785388041</v>
      </c>
      <c r="U83" s="3">
        <f t="shared" si="168"/>
        <v>9.464240927968387E-2</v>
      </c>
      <c r="V83" s="3">
        <f t="shared" si="168"/>
        <v>8.0942093793273717E-2</v>
      </c>
      <c r="Y83" s="80">
        <v>8</v>
      </c>
      <c r="Z83" s="3">
        <f t="shared" ref="Z83:AH83" si="169">Z71/$W71</f>
        <v>1.4960114611597283E-2</v>
      </c>
      <c r="AA83" s="3">
        <f t="shared" si="169"/>
        <v>1.714053617442118E-2</v>
      </c>
      <c r="AB83" s="3">
        <f t="shared" si="169"/>
        <v>2.2331150839254729E-2</v>
      </c>
      <c r="AC83" s="3">
        <f t="shared" si="169"/>
        <v>3.2155161325089061E-2</v>
      </c>
      <c r="AD83" s="3">
        <f t="shared" si="169"/>
        <v>1.8400335299608318E-2</v>
      </c>
      <c r="AE83" s="3">
        <f t="shared" si="169"/>
        <v>2.213733558922594E-2</v>
      </c>
      <c r="AF83" s="3">
        <f t="shared" si="169"/>
        <v>2.0986557542179995E-2</v>
      </c>
      <c r="AG83" s="3">
        <f t="shared" si="169"/>
        <v>2.7255269535298696E-4</v>
      </c>
      <c r="AH83" s="3">
        <f t="shared" si="169"/>
        <v>7.0984835323044601E-3</v>
      </c>
      <c r="AI83" s="80">
        <v>8</v>
      </c>
      <c r="AJ83" s="3">
        <f t="shared" ref="AJ83:AS83" si="170">AJ71/$W71</f>
        <v>2.8581692652683229E-2</v>
      </c>
      <c r="AK83" s="3">
        <f t="shared" si="170"/>
        <v>3.822400134161557E-2</v>
      </c>
      <c r="AL83" s="3">
        <f t="shared" si="170"/>
        <v>4.7981387835252499E-2</v>
      </c>
      <c r="AM83" s="3">
        <f t="shared" si="170"/>
        <v>6.1057860485632477E-2</v>
      </c>
      <c r="AN83" s="3">
        <f t="shared" si="170"/>
        <v>6.2469077774904604E-2</v>
      </c>
      <c r="AO83" s="3">
        <f t="shared" si="170"/>
        <v>6.0888272141857283E-2</v>
      </c>
      <c r="AP83" s="3">
        <f t="shared" si="170"/>
        <v>4.8011671468069499E-2</v>
      </c>
      <c r="AQ83" s="3">
        <f t="shared" si="170"/>
        <v>3.8799390365138541E-2</v>
      </c>
      <c r="AR83" s="3">
        <f t="shared" si="170"/>
        <v>2.8605919558936828E-2</v>
      </c>
      <c r="AS83" s="3">
        <f t="shared" si="170"/>
        <v>1.9563226799781064E-2</v>
      </c>
    </row>
    <row r="84" spans="2:45" x14ac:dyDescent="0.25">
      <c r="B84" s="80">
        <v>9</v>
      </c>
      <c r="C84" s="3">
        <f t="shared" ref="C84:K84" si="171">C72/$W72</f>
        <v>4.5277265197009524E-2</v>
      </c>
      <c r="D84" s="3">
        <f t="shared" si="171"/>
        <v>5.9792334783995864E-2</v>
      </c>
      <c r="E84" s="3">
        <f t="shared" si="171"/>
        <v>6.2601468331539969E-2</v>
      </c>
      <c r="F84" s="3">
        <f t="shared" si="171"/>
        <v>9.2293864378120191E-2</v>
      </c>
      <c r="G84" s="3">
        <f t="shared" si="171"/>
        <v>9.3738457666170727E-2</v>
      </c>
      <c r="H84" s="3">
        <f t="shared" si="171"/>
        <v>5.275858459305964E-2</v>
      </c>
      <c r="I84" s="3">
        <f t="shared" si="171"/>
        <v>6.8205180330526929E-2</v>
      </c>
      <c r="J84" s="3">
        <f t="shared" si="171"/>
        <v>5.2492954089211556E-2</v>
      </c>
      <c r="K84" s="3">
        <f t="shared" si="171"/>
        <v>2.2050970593416198E-3</v>
      </c>
      <c r="L84" s="80">
        <v>9</v>
      </c>
      <c r="M84" s="3">
        <f t="shared" ref="M84:V84" si="172">M72/$W72</f>
        <v>9.0667332388803853E-2</v>
      </c>
      <c r="N84" s="3">
        <f t="shared" si="172"/>
        <v>0.11908615752652341</v>
      </c>
      <c r="O84" s="3">
        <f t="shared" si="172"/>
        <v>0.14054764672783837</v>
      </c>
      <c r="P84" s="3">
        <f t="shared" si="172"/>
        <v>0.17580372825912707</v>
      </c>
      <c r="Q84" s="3">
        <f t="shared" si="172"/>
        <v>0.18071971196732928</v>
      </c>
      <c r="R84" s="3">
        <f t="shared" si="172"/>
        <v>0.17529429989558282</v>
      </c>
      <c r="S84" s="3">
        <f t="shared" si="172"/>
        <v>0.13920130033847139</v>
      </c>
      <c r="T84" s="3">
        <f t="shared" si="172"/>
        <v>0.1193554268043968</v>
      </c>
      <c r="U84" s="3">
        <f t="shared" si="172"/>
        <v>8.9528396118879874E-2</v>
      </c>
      <c r="V84" s="3">
        <f t="shared" si="172"/>
        <v>7.2178721566172221E-2</v>
      </c>
      <c r="Y84" s="80">
        <v>9</v>
      </c>
      <c r="Z84" s="3">
        <f t="shared" ref="Z84:AH84" si="173">Z72/$W72</f>
        <v>8.9149963620246998E-3</v>
      </c>
      <c r="AA84" s="3">
        <f t="shared" si="173"/>
        <v>1.2186254210783967E-2</v>
      </c>
      <c r="AB84" s="3">
        <f t="shared" si="173"/>
        <v>1.3699984205315508E-2</v>
      </c>
      <c r="AC84" s="3">
        <f t="shared" si="173"/>
        <v>1.8372170053821513E-2</v>
      </c>
      <c r="AD84" s="3">
        <f t="shared" si="173"/>
        <v>1.9722155217213825E-2</v>
      </c>
      <c r="AE84" s="3">
        <f t="shared" si="173"/>
        <v>1.2444607166581417E-2</v>
      </c>
      <c r="AF84" s="3">
        <f t="shared" si="173"/>
        <v>1.4249439083138254E-2</v>
      </c>
      <c r="AG84" s="3">
        <f t="shared" si="173"/>
        <v>1.1811460486176397E-2</v>
      </c>
      <c r="AH84" s="3">
        <f t="shared" si="173"/>
        <v>3.0201824410124495E-4</v>
      </c>
      <c r="AI84" s="80">
        <v>9</v>
      </c>
      <c r="AJ84" s="3">
        <f t="shared" ref="AJ84:AS84" si="174">AJ72/$W72</f>
        <v>1.8102900775948113E-2</v>
      </c>
      <c r="AK84" s="3">
        <f t="shared" si="174"/>
        <v>2.5242175413618506E-2</v>
      </c>
      <c r="AL84" s="3">
        <f t="shared" si="174"/>
        <v>3.0602089552909276E-2</v>
      </c>
      <c r="AM84" s="3">
        <f t="shared" si="174"/>
        <v>3.9386090050022589E-2</v>
      </c>
      <c r="AN84" s="3">
        <f t="shared" si="174"/>
        <v>4.0692409925111112E-2</v>
      </c>
      <c r="AO84" s="3">
        <f t="shared" si="174"/>
        <v>3.9036767743592236E-2</v>
      </c>
      <c r="AP84" s="3">
        <f t="shared" si="174"/>
        <v>3.1348038228099097E-2</v>
      </c>
      <c r="AQ84" s="3">
        <f t="shared" si="174"/>
        <v>2.4914685751340048E-2</v>
      </c>
      <c r="AR84" s="3">
        <f t="shared" si="174"/>
        <v>1.8026486521416474E-2</v>
      </c>
      <c r="AS84" s="3">
        <f t="shared" si="174"/>
        <v>1.2524660195138374E-2</v>
      </c>
    </row>
    <row r="86" spans="2:45" ht="15" customHeight="1" x14ac:dyDescent="0.25">
      <c r="B86" s="135" t="s">
        <v>395</v>
      </c>
      <c r="C86" s="129" t="s">
        <v>394</v>
      </c>
      <c r="D86" s="129"/>
      <c r="E86" s="129"/>
      <c r="F86" s="129"/>
      <c r="G86" s="129"/>
      <c r="H86" s="129"/>
      <c r="I86" s="129"/>
      <c r="J86" s="129"/>
      <c r="K86" s="129"/>
      <c r="Y86" s="135" t="s">
        <v>397</v>
      </c>
      <c r="Z86" s="129" t="s">
        <v>394</v>
      </c>
      <c r="AA86" s="129"/>
      <c r="AB86" s="129"/>
      <c r="AC86" s="129"/>
      <c r="AD86" s="129"/>
      <c r="AE86" s="129"/>
      <c r="AF86" s="129"/>
      <c r="AG86" s="129"/>
      <c r="AH86" s="129"/>
    </row>
    <row r="87" spans="2:45" x14ac:dyDescent="0.25">
      <c r="B87" s="135"/>
      <c r="C87" s="80">
        <v>1</v>
      </c>
      <c r="D87" s="80">
        <v>2</v>
      </c>
      <c r="E87" s="80">
        <v>3</v>
      </c>
      <c r="F87" s="80">
        <v>4</v>
      </c>
      <c r="G87" s="80">
        <v>5</v>
      </c>
      <c r="H87" s="80">
        <v>6</v>
      </c>
      <c r="I87" s="80">
        <v>7</v>
      </c>
      <c r="J87" s="80">
        <v>8</v>
      </c>
      <c r="K87" s="80">
        <v>9</v>
      </c>
      <c r="Y87" s="135"/>
      <c r="Z87" s="80">
        <v>1</v>
      </c>
      <c r="AA87" s="80">
        <v>2</v>
      </c>
      <c r="AB87" s="80">
        <v>3</v>
      </c>
      <c r="AC87" s="80">
        <v>4</v>
      </c>
      <c r="AD87" s="80">
        <v>5</v>
      </c>
      <c r="AE87" s="80">
        <v>6</v>
      </c>
      <c r="AF87" s="80">
        <v>7</v>
      </c>
      <c r="AG87" s="80">
        <v>8</v>
      </c>
      <c r="AH87" s="80">
        <v>9</v>
      </c>
    </row>
    <row r="88" spans="2:45" x14ac:dyDescent="0.25">
      <c r="B88" s="80">
        <v>1</v>
      </c>
      <c r="C88" s="13"/>
      <c r="D88" s="3">
        <f t="shared" ref="D88:K88" si="175">D76*2/N76</f>
        <v>0.88037982488592914</v>
      </c>
      <c r="E88" s="3">
        <f t="shared" si="175"/>
        <v>0.96253453484468998</v>
      </c>
      <c r="F88" s="3">
        <f t="shared" si="175"/>
        <v>0.59830967288657455</v>
      </c>
      <c r="G88" s="3">
        <f t="shared" si="175"/>
        <v>1.0446666533074165</v>
      </c>
      <c r="H88" s="3">
        <f t="shared" si="175"/>
        <v>1.0419429640779463</v>
      </c>
      <c r="I88" s="3">
        <f t="shared" si="175"/>
        <v>0.88657460978682923</v>
      </c>
      <c r="J88" s="3">
        <f t="shared" si="175"/>
        <v>0.99201061231873122</v>
      </c>
      <c r="K88" s="3">
        <f t="shared" si="175"/>
        <v>1.0114631428116541</v>
      </c>
      <c r="Y88" s="80">
        <v>1</v>
      </c>
      <c r="Z88" s="13"/>
      <c r="AA88" s="3">
        <f t="shared" ref="AA88:AH88" si="176">AA76*2/AK76</f>
        <v>0.95591035593965124</v>
      </c>
      <c r="AB88" s="3">
        <f t="shared" si="176"/>
        <v>0.9298496778811739</v>
      </c>
      <c r="AC88" s="3">
        <f t="shared" si="176"/>
        <v>0.65270473328324563</v>
      </c>
      <c r="AD88" s="3">
        <f t="shared" si="176"/>
        <v>1.007270442509649</v>
      </c>
      <c r="AE88" s="3">
        <f t="shared" si="176"/>
        <v>0.97917250396936584</v>
      </c>
      <c r="AF88" s="3">
        <f t="shared" si="176"/>
        <v>0.9258270458502611</v>
      </c>
      <c r="AG88" s="3">
        <f t="shared" si="176"/>
        <v>1.0200029201343261</v>
      </c>
      <c r="AH88" s="3">
        <f t="shared" si="176"/>
        <v>1.0040502227622519</v>
      </c>
    </row>
    <row r="89" spans="2:45" x14ac:dyDescent="0.25">
      <c r="B89" s="80">
        <v>2</v>
      </c>
      <c r="C89" s="3">
        <f t="shared" ref="C89:C96" si="177">C77*2/M77</f>
        <v>0.3604496094494189</v>
      </c>
      <c r="D89" s="13"/>
      <c r="E89" s="3">
        <f t="shared" ref="E89:K89" si="178">E77*2/O77</f>
        <v>0.84859451270829822</v>
      </c>
      <c r="F89" s="3">
        <f t="shared" si="178"/>
        <v>0.72264057057555153</v>
      </c>
      <c r="G89" s="3">
        <f t="shared" si="178"/>
        <v>0.58732915997509094</v>
      </c>
      <c r="H89" s="3">
        <f t="shared" si="178"/>
        <v>1.1364606243639825</v>
      </c>
      <c r="I89" s="3">
        <f t="shared" si="178"/>
        <v>1.0307263731237786</v>
      </c>
      <c r="J89" s="3">
        <f t="shared" si="178"/>
        <v>0.89472656250000004</v>
      </c>
      <c r="K89" s="3">
        <f t="shared" si="178"/>
        <v>1.0236638863144887</v>
      </c>
      <c r="Y89" s="80">
        <v>2</v>
      </c>
      <c r="Z89" s="3">
        <f t="shared" ref="Z89:Z96" si="179">Z77*2/AJ77</f>
        <v>0.55381944444444442</v>
      </c>
      <c r="AA89" s="13"/>
      <c r="AB89" s="3">
        <f t="shared" ref="AB89:AH89" si="180">AB77*2/AL77</f>
        <v>0.86045340050377828</v>
      </c>
      <c r="AC89" s="3">
        <f t="shared" si="180"/>
        <v>0.75356415478615069</v>
      </c>
      <c r="AD89" s="3">
        <f t="shared" si="180"/>
        <v>0.58830409356725144</v>
      </c>
      <c r="AE89" s="3">
        <f t="shared" si="180"/>
        <v>1.0387931034482758</v>
      </c>
      <c r="AF89" s="3">
        <f t="shared" si="180"/>
        <v>0.9082476811230884</v>
      </c>
      <c r="AG89" s="3">
        <f t="shared" si="180"/>
        <v>0.88482405828553723</v>
      </c>
      <c r="AH89" s="3">
        <f t="shared" si="180"/>
        <v>0.99522722556546994</v>
      </c>
    </row>
    <row r="90" spans="2:45" x14ac:dyDescent="0.25">
      <c r="B90" s="80">
        <v>3</v>
      </c>
      <c r="C90" s="3">
        <f t="shared" si="177"/>
        <v>0.49749226336570268</v>
      </c>
      <c r="D90" s="3">
        <f t="shared" ref="D90:D96" si="181">D78*2/N78</f>
        <v>0.3632046433910826</v>
      </c>
      <c r="E90" s="13"/>
      <c r="F90" s="3">
        <f t="shared" ref="F90:K90" si="182">F78*2/P78</f>
        <v>0.82682590721175919</v>
      </c>
      <c r="G90" s="3">
        <f t="shared" si="182"/>
        <v>0.73050008533879507</v>
      </c>
      <c r="H90" s="3">
        <f t="shared" si="182"/>
        <v>0.52929085303186019</v>
      </c>
      <c r="I90" s="3">
        <f t="shared" si="182"/>
        <v>1.1760398359695372</v>
      </c>
      <c r="J90" s="3">
        <f t="shared" si="182"/>
        <v>1.0062080953563446</v>
      </c>
      <c r="K90" s="3">
        <f t="shared" si="182"/>
        <v>0.89001238134543958</v>
      </c>
      <c r="Y90" s="80">
        <v>3</v>
      </c>
      <c r="Z90" s="3">
        <f t="shared" si="179"/>
        <v>0.60329157455170723</v>
      </c>
      <c r="AA90" s="3">
        <f t="shared" ref="AA90:AA96" si="183">AA78*2/AK78</f>
        <v>0.4871316672883253</v>
      </c>
      <c r="AB90" s="13"/>
      <c r="AC90" s="3">
        <f t="shared" ref="AC90:AH90" si="184">AC78*2/AM78</f>
        <v>0.81367924528301894</v>
      </c>
      <c r="AD90" s="3">
        <f t="shared" si="184"/>
        <v>0.73018064664595561</v>
      </c>
      <c r="AE90" s="3">
        <f t="shared" si="184"/>
        <v>0.52452785366433063</v>
      </c>
      <c r="AF90" s="3">
        <f t="shared" si="184"/>
        <v>1.0668243642814903</v>
      </c>
      <c r="AG90" s="3">
        <f t="shared" si="184"/>
        <v>0.92023205221174775</v>
      </c>
      <c r="AH90" s="3">
        <f t="shared" si="184"/>
        <v>0.87209586696013708</v>
      </c>
    </row>
    <row r="91" spans="2:45" x14ac:dyDescent="0.25">
      <c r="B91" s="80">
        <v>4</v>
      </c>
      <c r="C91" s="3">
        <f t="shared" si="177"/>
        <v>0.31007751937984496</v>
      </c>
      <c r="D91" s="3">
        <f t="shared" si="181"/>
        <v>0.50904159132007243</v>
      </c>
      <c r="E91" s="3">
        <f t="shared" ref="E91:E96" si="185">E79*2/O79</f>
        <v>0.55978814422489309</v>
      </c>
      <c r="F91" s="13"/>
      <c r="G91" s="3">
        <f>G79*2/Q79</f>
        <v>0.88206369619487091</v>
      </c>
      <c r="H91" s="3">
        <f>H79*2/R79</f>
        <v>0.82165556321310973</v>
      </c>
      <c r="I91" s="3">
        <f>I79*2/S79</f>
        <v>0.48464697829063175</v>
      </c>
      <c r="J91" s="3">
        <f>J79*2/T79</f>
        <v>1.2370242214532874</v>
      </c>
      <c r="K91" s="3">
        <f>K79*2/U79</f>
        <v>1.0934274140859792</v>
      </c>
      <c r="Y91" s="80">
        <v>4</v>
      </c>
      <c r="Z91" s="3">
        <f t="shared" si="179"/>
        <v>0.22563787273286198</v>
      </c>
      <c r="AA91" s="3">
        <f t="shared" si="183"/>
        <v>0.59371566688639854</v>
      </c>
      <c r="AB91" s="3">
        <f t="shared" ref="AB91:AB96" si="186">AB79*2/AL79</f>
        <v>0.56505032021957913</v>
      </c>
      <c r="AC91" s="13"/>
      <c r="AD91" s="3">
        <f>AD79*2/AN79</f>
        <v>0.77528704209950794</v>
      </c>
      <c r="AE91" s="3">
        <f>AE79*2/AO79</f>
        <v>0.72761034137980285</v>
      </c>
      <c r="AF91" s="3">
        <f>AF79*2/AP79</f>
        <v>0.41931982633863968</v>
      </c>
      <c r="AG91" s="3">
        <f>AG79*2/AQ79</f>
        <v>1.047395388556789</v>
      </c>
      <c r="AH91" s="3">
        <f>AH79*2/AR79</f>
        <v>0.93775450843513675</v>
      </c>
    </row>
    <row r="92" spans="2:45" x14ac:dyDescent="0.25">
      <c r="B92" s="80">
        <v>5</v>
      </c>
      <c r="C92" s="3">
        <f t="shared" si="177"/>
        <v>1.2548532380804474</v>
      </c>
      <c r="D92" s="3">
        <f t="shared" si="181"/>
        <v>0.374385510996119</v>
      </c>
      <c r="E92" s="3">
        <f t="shared" si="185"/>
        <v>0.57670126874279126</v>
      </c>
      <c r="F92" s="3">
        <f>F80*2/P80</f>
        <v>0.82892384697890598</v>
      </c>
      <c r="G92" s="13"/>
      <c r="H92" s="3">
        <f>H80*2/R80</f>
        <v>0.83771197610051851</v>
      </c>
      <c r="I92" s="3">
        <f>I80*2/S80</f>
        <v>0.56696479112419329</v>
      </c>
      <c r="J92" s="3">
        <f>J80*2/T80</f>
        <v>0.37207527975584948</v>
      </c>
      <c r="K92" s="3">
        <f>K80*2/U80</f>
        <v>1.2915573390955395</v>
      </c>
      <c r="Y92" s="80">
        <v>5</v>
      </c>
      <c r="Z92" s="3">
        <f t="shared" si="179"/>
        <v>1.0172920065252855</v>
      </c>
      <c r="AA92" s="3">
        <f t="shared" si="183"/>
        <v>0.33748473748473745</v>
      </c>
      <c r="AB92" s="3">
        <f t="shared" si="186"/>
        <v>0.66348745594028613</v>
      </c>
      <c r="AC92" s="3">
        <f>AC80*2/AM80</f>
        <v>0.74778615939652349</v>
      </c>
      <c r="AD92" s="13"/>
      <c r="AE92" s="3">
        <f>AE80*2/AO80</f>
        <v>0.73424657534246585</v>
      </c>
      <c r="AF92" s="3">
        <f>AF80*2/AP80</f>
        <v>0.62542542542542545</v>
      </c>
      <c r="AG92" s="3">
        <f>AG80*2/AQ80</f>
        <v>0.30829459261071696</v>
      </c>
      <c r="AH92" s="3">
        <f>AH80*2/AR80</f>
        <v>1.000973078170613</v>
      </c>
    </row>
    <row r="93" spans="2:45" x14ac:dyDescent="0.25">
      <c r="B93" s="80">
        <v>6</v>
      </c>
      <c r="C93" s="3">
        <f t="shared" si="177"/>
        <v>1.0520276437605947</v>
      </c>
      <c r="D93" s="3">
        <f t="shared" si="181"/>
        <v>1.213806535381952</v>
      </c>
      <c r="E93" s="3">
        <f t="shared" si="185"/>
        <v>0.48960784313725486</v>
      </c>
      <c r="F93" s="3">
        <f>F81*2/P81</f>
        <v>0.80692879589177591</v>
      </c>
      <c r="G93" s="3">
        <f>G81*2/Q81</f>
        <v>0.87811152303851092</v>
      </c>
      <c r="H93" s="13"/>
      <c r="I93" s="3">
        <f>I81*2/S81</f>
        <v>0.54043786863940813</v>
      </c>
      <c r="J93" s="3">
        <f>J81*2/T81</f>
        <v>0.49966747949456886</v>
      </c>
      <c r="K93" s="3">
        <f>K81*2/U81</f>
        <v>0.28961892247043364</v>
      </c>
      <c r="Y93" s="80">
        <v>6</v>
      </c>
      <c r="Z93" s="3">
        <f t="shared" si="179"/>
        <v>0.92824858757062145</v>
      </c>
      <c r="AA93" s="3">
        <f t="shared" si="183"/>
        <v>1.0993610927517075</v>
      </c>
      <c r="AB93" s="3">
        <f t="shared" si="186"/>
        <v>0.38814497411176574</v>
      </c>
      <c r="AC93" s="3">
        <f>AC81*2/AM81</f>
        <v>0.74137684270788595</v>
      </c>
      <c r="AD93" s="3">
        <f>AD81*2/AN81</f>
        <v>0.80245364561550259</v>
      </c>
      <c r="AE93" s="13"/>
      <c r="AF93" s="3">
        <f>AF81*2/AP81</f>
        <v>0.60480591497227354</v>
      </c>
      <c r="AG93" s="3">
        <f>AG81*2/AQ81</f>
        <v>0.59551808298202791</v>
      </c>
      <c r="AH93" s="3">
        <f>AH81*2/AR81</f>
        <v>0.22547332185886401</v>
      </c>
    </row>
    <row r="94" spans="2:45" x14ac:dyDescent="0.25">
      <c r="B94" s="80">
        <v>7</v>
      </c>
      <c r="C94" s="3">
        <f t="shared" si="177"/>
        <v>0.90034872661946519</v>
      </c>
      <c r="D94" s="3">
        <f t="shared" si="181"/>
        <v>1.0547980447645999</v>
      </c>
      <c r="E94" s="3">
        <f t="shared" si="185"/>
        <v>1.1851740470641305</v>
      </c>
      <c r="F94" s="3">
        <f>F82*2/P82</f>
        <v>0.53567699269056734</v>
      </c>
      <c r="G94" s="3">
        <f>G82*2/Q82</f>
        <v>0.76455578752029685</v>
      </c>
      <c r="H94" s="3">
        <f>H82*2/R82</f>
        <v>0.83283494576370565</v>
      </c>
      <c r="I94" s="13"/>
      <c r="J94" s="3">
        <f>J82*2/T82</f>
        <v>0.37443791075752336</v>
      </c>
      <c r="K94" s="3">
        <f>K82*2/U82</f>
        <v>0.46973726199340493</v>
      </c>
      <c r="Y94" s="80">
        <v>7</v>
      </c>
      <c r="Z94" s="3">
        <f t="shared" si="179"/>
        <v>0.86745771269881344</v>
      </c>
      <c r="AA94" s="3">
        <f t="shared" si="183"/>
        <v>0.90776255707762554</v>
      </c>
      <c r="AB94" s="3">
        <f t="shared" si="186"/>
        <v>1.0651397977394408</v>
      </c>
      <c r="AC94" s="3">
        <f>AC82*2/AM82</f>
        <v>0.49682278183101908</v>
      </c>
      <c r="AD94" s="3">
        <f>AD82*2/AN82</f>
        <v>0.71101492197288996</v>
      </c>
      <c r="AE94" s="3">
        <f>AE82*2/AO82</f>
        <v>0.8151379391652912</v>
      </c>
      <c r="AF94" s="13"/>
      <c r="AG94" s="3">
        <f>AG82*2/AQ82</f>
        <v>0.49435748088824172</v>
      </c>
      <c r="AH94" s="3">
        <f>AH82*2/AR82</f>
        <v>0.5754048582995952</v>
      </c>
    </row>
    <row r="95" spans="2:45" x14ac:dyDescent="0.25">
      <c r="B95" s="80">
        <v>8</v>
      </c>
      <c r="C95" s="3">
        <f t="shared" si="177"/>
        <v>1.0226891278672219</v>
      </c>
      <c r="D95" s="3">
        <f t="shared" si="181"/>
        <v>0.91146503116035216</v>
      </c>
      <c r="E95" s="3">
        <f t="shared" si="185"/>
        <v>1.0167772471791405</v>
      </c>
      <c r="F95" s="3">
        <f>F83*2/P83</f>
        <v>1.1498789426553018</v>
      </c>
      <c r="G95" s="3">
        <f>G83*2/Q83</f>
        <v>0.58697302829223197</v>
      </c>
      <c r="H95" s="3">
        <f>H83*2/R83</f>
        <v>0.72397700371998652</v>
      </c>
      <c r="I95" s="3">
        <f>I83*2/S83</f>
        <v>0.84577949320355761</v>
      </c>
      <c r="J95" s="13"/>
      <c r="K95" s="3">
        <f>K83*2/U83</f>
        <v>0.37719185972097785</v>
      </c>
      <c r="Y95" s="80">
        <v>8</v>
      </c>
      <c r="Z95" s="3">
        <f t="shared" si="179"/>
        <v>1.0468319559228652</v>
      </c>
      <c r="AA95" s="3">
        <f t="shared" si="183"/>
        <v>0.89684677547139924</v>
      </c>
      <c r="AB95" s="3">
        <f t="shared" si="186"/>
        <v>0.9308255491037617</v>
      </c>
      <c r="AC95" s="3">
        <f>AC83*2/AM83</f>
        <v>1.0532685249479219</v>
      </c>
      <c r="AD95" s="3">
        <f>AD83*2/AN83</f>
        <v>0.58910219119643203</v>
      </c>
      <c r="AE95" s="3">
        <f>AE83*2/AO83</f>
        <v>0.72714612553466629</v>
      </c>
      <c r="AF95" s="3">
        <f>AF83*2/AP83</f>
        <v>0.87422732433455286</v>
      </c>
      <c r="AG95" s="13"/>
      <c r="AH95" s="3">
        <f>AH83*2/AR83</f>
        <v>0.496294727927165</v>
      </c>
    </row>
    <row r="96" spans="2:45" x14ac:dyDescent="0.25">
      <c r="B96" s="80">
        <v>9</v>
      </c>
      <c r="C96" s="3">
        <f t="shared" si="177"/>
        <v>0.99875586948669581</v>
      </c>
      <c r="D96" s="3">
        <f t="shared" si="181"/>
        <v>1.0041861459956611</v>
      </c>
      <c r="E96" s="3">
        <f t="shared" si="185"/>
        <v>0.89082200647249188</v>
      </c>
      <c r="F96" s="3">
        <f>F84*2/P84</f>
        <v>1.0499648135116115</v>
      </c>
      <c r="G96" s="3">
        <f>G84*2/Q84</f>
        <v>1.0373905164602839</v>
      </c>
      <c r="H96" s="3">
        <f>H84*2/R84</f>
        <v>0.60194295678166643</v>
      </c>
      <c r="I96" s="3">
        <f>I84*2/S84</f>
        <v>0.979950333289766</v>
      </c>
      <c r="J96" s="3">
        <f>J84*2/T84</f>
        <v>0.87960732904484618</v>
      </c>
      <c r="K96" s="13"/>
      <c r="Y96" s="80">
        <v>9</v>
      </c>
      <c r="Z96" s="3">
        <f t="shared" si="179"/>
        <v>0.98492462311557805</v>
      </c>
      <c r="AA96" s="3">
        <f t="shared" si="183"/>
        <v>0.96554706645524002</v>
      </c>
      <c r="AB96" s="3">
        <f t="shared" si="186"/>
        <v>0.89536266349583826</v>
      </c>
      <c r="AC96" s="3">
        <f>AC84*2/AM84</f>
        <v>0.93292682926829273</v>
      </c>
      <c r="AD96" s="3">
        <f>AD84*2/AN84</f>
        <v>0.9693284449611016</v>
      </c>
      <c r="AE96" s="3">
        <f>AE84*2/AO84</f>
        <v>0.63758389261744963</v>
      </c>
      <c r="AF96" s="3">
        <f>AF84*2/AP84</f>
        <v>0.90911201392919327</v>
      </c>
      <c r="AG96" s="3">
        <f>AG84*2/AQ84</f>
        <v>0.94815247553673132</v>
      </c>
      <c r="AH96" s="13"/>
    </row>
    <row r="99" spans="2:67" ht="18.75" x14ac:dyDescent="0.25">
      <c r="B99" s="136" t="s">
        <v>440</v>
      </c>
      <c r="C99" s="136"/>
      <c r="D99" s="136"/>
      <c r="E99" s="136"/>
      <c r="F99" s="136"/>
      <c r="G99" s="136"/>
      <c r="H99" s="136"/>
      <c r="I99" s="136"/>
      <c r="J99" s="136"/>
      <c r="K99" s="136"/>
      <c r="L99" s="136"/>
      <c r="M99" s="136"/>
      <c r="N99" s="136"/>
      <c r="O99" s="136"/>
      <c r="P99" s="136"/>
      <c r="Q99" s="136"/>
      <c r="R99" s="136"/>
      <c r="S99" s="136"/>
      <c r="T99" s="136"/>
      <c r="U99" s="136"/>
      <c r="V99" s="136"/>
      <c r="W99" s="136"/>
      <c r="X99" s="136"/>
      <c r="Y99" s="136"/>
      <c r="Z99" s="136"/>
      <c r="AA99" s="136"/>
      <c r="AB99" s="136"/>
      <c r="AC99" s="136"/>
      <c r="AD99" s="136"/>
      <c r="AE99" s="136"/>
      <c r="AF99" s="136"/>
      <c r="AG99" s="136"/>
      <c r="AH99" s="136"/>
      <c r="AI99" s="136"/>
      <c r="AJ99" s="136"/>
      <c r="AK99" s="136"/>
      <c r="AL99" s="136"/>
      <c r="AM99" s="136"/>
      <c r="AN99" s="136"/>
      <c r="AO99" s="136"/>
      <c r="AP99" s="136"/>
      <c r="AQ99" s="136"/>
      <c r="AR99" s="136"/>
      <c r="AS99" s="136"/>
      <c r="AT99" s="136"/>
    </row>
    <row r="101" spans="2:67" x14ac:dyDescent="0.25">
      <c r="B101" s="4" t="s">
        <v>400</v>
      </c>
      <c r="C101" s="4"/>
      <c r="D101" s="4" t="s">
        <v>435</v>
      </c>
      <c r="E101" s="4"/>
      <c r="F101" s="4"/>
      <c r="G101" s="4"/>
      <c r="H101" s="4"/>
      <c r="I101" s="4"/>
      <c r="J101" s="4"/>
      <c r="K101" s="4"/>
      <c r="L101" s="4"/>
      <c r="M101" s="4" t="s">
        <v>436</v>
      </c>
      <c r="N101" s="4"/>
      <c r="O101" s="4"/>
      <c r="P101" s="4"/>
      <c r="Q101" s="4"/>
      <c r="R101" s="4"/>
      <c r="S101" s="4"/>
      <c r="T101" s="4"/>
      <c r="U101" s="4"/>
      <c r="V101" s="4"/>
      <c r="Y101" s="4" t="s">
        <v>399</v>
      </c>
      <c r="Z101" s="4"/>
      <c r="AA101" s="4" t="s">
        <v>435</v>
      </c>
      <c r="AB101" s="4"/>
      <c r="AC101" s="4"/>
      <c r="AD101" s="4"/>
      <c r="AE101" s="4"/>
      <c r="AF101" s="4"/>
      <c r="AG101" s="4"/>
      <c r="AH101" s="4"/>
      <c r="AI101" s="4"/>
      <c r="AJ101" s="4" t="s">
        <v>436</v>
      </c>
      <c r="AK101" s="4"/>
      <c r="AL101" s="4"/>
      <c r="AM101" s="4"/>
      <c r="AN101" s="4"/>
      <c r="AO101" s="4"/>
      <c r="AP101" s="4"/>
      <c r="AQ101" s="4"/>
      <c r="AR101" s="4"/>
      <c r="AS101" s="4"/>
      <c r="AU101" s="4" t="s">
        <v>438</v>
      </c>
      <c r="AV101" s="4"/>
      <c r="AW101" s="4" t="s">
        <v>435</v>
      </c>
      <c r="AX101" s="4"/>
      <c r="AY101" s="4"/>
      <c r="AZ101" s="4"/>
      <c r="BA101" s="4"/>
      <c r="BB101" s="4"/>
      <c r="BC101" s="4"/>
      <c r="BD101" s="4"/>
      <c r="BE101" s="4"/>
      <c r="BF101" s="4" t="s">
        <v>436</v>
      </c>
      <c r="BG101" s="4"/>
      <c r="BH101" s="4"/>
      <c r="BI101" s="4"/>
      <c r="BJ101" s="4"/>
      <c r="BK101" s="4"/>
      <c r="BL101" s="4"/>
      <c r="BM101" s="4"/>
      <c r="BN101" s="4"/>
      <c r="BO101" s="4"/>
    </row>
    <row r="102" spans="2:67" x14ac:dyDescent="0.25">
      <c r="B102" s="4" t="s">
        <v>434</v>
      </c>
      <c r="C102" s="4" t="s">
        <v>401</v>
      </c>
      <c r="D102" s="4">
        <v>1</v>
      </c>
      <c r="E102" s="4">
        <v>2</v>
      </c>
      <c r="F102" s="4">
        <v>3</v>
      </c>
      <c r="G102" s="4">
        <v>4</v>
      </c>
      <c r="H102" s="4">
        <v>5</v>
      </c>
      <c r="I102" s="4">
        <v>6</v>
      </c>
      <c r="J102" s="4">
        <v>7</v>
      </c>
      <c r="K102" s="4">
        <v>8</v>
      </c>
      <c r="L102" s="4">
        <v>9</v>
      </c>
      <c r="M102" s="4">
        <v>11</v>
      </c>
      <c r="N102" s="4">
        <v>12</v>
      </c>
      <c r="O102" s="4">
        <v>13</v>
      </c>
      <c r="P102" s="4">
        <v>14</v>
      </c>
      <c r="Q102" s="4">
        <v>15</v>
      </c>
      <c r="R102" s="4">
        <v>16</v>
      </c>
      <c r="S102" s="4">
        <v>17</v>
      </c>
      <c r="T102" s="4">
        <v>18</v>
      </c>
      <c r="U102" s="4">
        <v>19</v>
      </c>
      <c r="V102" s="4" t="s">
        <v>4</v>
      </c>
      <c r="Y102" s="4" t="s">
        <v>434</v>
      </c>
      <c r="Z102" s="4" t="s">
        <v>401</v>
      </c>
      <c r="AA102" s="4">
        <v>1</v>
      </c>
      <c r="AB102" s="4">
        <v>2</v>
      </c>
      <c r="AC102" s="4">
        <v>3</v>
      </c>
      <c r="AD102" s="4">
        <v>4</v>
      </c>
      <c r="AE102" s="4">
        <v>5</v>
      </c>
      <c r="AF102" s="4">
        <v>6</v>
      </c>
      <c r="AG102" s="4">
        <v>7</v>
      </c>
      <c r="AH102" s="4">
        <v>8</v>
      </c>
      <c r="AI102" s="4">
        <v>9</v>
      </c>
      <c r="AJ102" s="4">
        <v>11</v>
      </c>
      <c r="AK102" s="4">
        <v>12</v>
      </c>
      <c r="AL102" s="4">
        <v>13</v>
      </c>
      <c r="AM102" s="4">
        <v>14</v>
      </c>
      <c r="AN102" s="4">
        <v>15</v>
      </c>
      <c r="AO102" s="4">
        <v>16</v>
      </c>
      <c r="AP102" s="4">
        <v>17</v>
      </c>
      <c r="AQ102" s="4">
        <v>18</v>
      </c>
      <c r="AR102" s="4">
        <v>19</v>
      </c>
      <c r="AS102" s="4" t="s">
        <v>4</v>
      </c>
      <c r="AU102" s="4" t="s">
        <v>437</v>
      </c>
      <c r="AV102" s="4" t="s">
        <v>401</v>
      </c>
      <c r="AW102" s="4">
        <v>1</v>
      </c>
      <c r="AX102" s="4">
        <v>2</v>
      </c>
      <c r="AY102" s="4">
        <v>3</v>
      </c>
      <c r="AZ102" s="4">
        <v>4</v>
      </c>
      <c r="BA102" s="4">
        <v>5</v>
      </c>
      <c r="BB102" s="4">
        <v>6</v>
      </c>
      <c r="BC102" s="4">
        <v>7</v>
      </c>
      <c r="BD102" s="4">
        <v>8</v>
      </c>
      <c r="BE102" s="4">
        <v>9</v>
      </c>
      <c r="BF102" s="4">
        <v>11</v>
      </c>
      <c r="BG102" s="4">
        <v>12</v>
      </c>
      <c r="BH102" s="4">
        <v>13</v>
      </c>
      <c r="BI102" s="4">
        <v>14</v>
      </c>
      <c r="BJ102" s="4">
        <v>15</v>
      </c>
      <c r="BK102" s="4">
        <v>16</v>
      </c>
      <c r="BL102" s="4">
        <v>17</v>
      </c>
      <c r="BM102" s="4">
        <v>18</v>
      </c>
      <c r="BN102" s="4">
        <v>19</v>
      </c>
      <c r="BO102" s="4" t="s">
        <v>4</v>
      </c>
    </row>
    <row r="103" spans="2:67" x14ac:dyDescent="0.25">
      <c r="B103" s="4" t="s">
        <v>403</v>
      </c>
      <c r="C103" s="4">
        <v>11860</v>
      </c>
      <c r="D103" s="4">
        <v>17</v>
      </c>
      <c r="E103" s="4">
        <v>740</v>
      </c>
      <c r="F103" s="4">
        <v>779</v>
      </c>
      <c r="G103" s="4">
        <v>695</v>
      </c>
      <c r="H103" s="4">
        <v>1192</v>
      </c>
      <c r="I103" s="4">
        <v>1079</v>
      </c>
      <c r="J103" s="4">
        <v>734</v>
      </c>
      <c r="K103" s="4">
        <v>684</v>
      </c>
      <c r="L103" s="4">
        <v>496</v>
      </c>
      <c r="M103" s="4">
        <v>1075</v>
      </c>
      <c r="N103" s="4">
        <v>1437</v>
      </c>
      <c r="O103" s="4">
        <v>1664</v>
      </c>
      <c r="P103" s="4">
        <v>2309</v>
      </c>
      <c r="Q103" s="4">
        <v>2407</v>
      </c>
      <c r="R103" s="4">
        <v>2262</v>
      </c>
      <c r="S103" s="4">
        <v>1758</v>
      </c>
      <c r="T103" s="4">
        <v>1471</v>
      </c>
      <c r="U103" s="4">
        <v>1058</v>
      </c>
      <c r="V103" s="4">
        <v>518</v>
      </c>
      <c r="Y103" s="4" t="s">
        <v>403</v>
      </c>
      <c r="Z103" s="4">
        <v>31008</v>
      </c>
      <c r="AA103" s="4">
        <v>23</v>
      </c>
      <c r="AB103" s="4">
        <v>1575</v>
      </c>
      <c r="AC103" s="4">
        <v>2246</v>
      </c>
      <c r="AD103" s="4">
        <v>1594</v>
      </c>
      <c r="AE103" s="4">
        <v>3026</v>
      </c>
      <c r="AF103" s="4">
        <v>3048</v>
      </c>
      <c r="AG103" s="4">
        <v>1939</v>
      </c>
      <c r="AH103" s="4">
        <v>1855</v>
      </c>
      <c r="AI103" s="4">
        <v>1430</v>
      </c>
      <c r="AJ103" s="4">
        <v>2794</v>
      </c>
      <c r="AK103" s="4">
        <v>3539</v>
      </c>
      <c r="AL103" s="4">
        <v>4517</v>
      </c>
      <c r="AM103" s="4">
        <v>5441</v>
      </c>
      <c r="AN103" s="4">
        <v>5621</v>
      </c>
      <c r="AO103" s="4">
        <v>5625</v>
      </c>
      <c r="AP103" s="4">
        <v>4347</v>
      </c>
      <c r="AQ103" s="4">
        <v>3690</v>
      </c>
      <c r="AR103" s="4">
        <v>2723</v>
      </c>
      <c r="AS103" s="4">
        <v>2140</v>
      </c>
      <c r="AU103" s="4" t="s">
        <v>423</v>
      </c>
      <c r="AV103" s="4">
        <v>59263</v>
      </c>
      <c r="AW103" s="4">
        <v>156</v>
      </c>
      <c r="AX103" s="4">
        <v>3232</v>
      </c>
      <c r="AY103" s="4">
        <v>4123</v>
      </c>
      <c r="AZ103" s="4">
        <v>3246</v>
      </c>
      <c r="BA103" s="4">
        <v>6174</v>
      </c>
      <c r="BB103" s="4">
        <v>3974</v>
      </c>
      <c r="BC103" s="4">
        <v>3470</v>
      </c>
      <c r="BD103" s="4">
        <v>3449</v>
      </c>
      <c r="BE103" s="4">
        <v>123</v>
      </c>
      <c r="BF103" s="4">
        <v>5621</v>
      </c>
      <c r="BG103" s="4">
        <v>7443</v>
      </c>
      <c r="BH103" s="4">
        <v>8769</v>
      </c>
      <c r="BI103" s="4">
        <v>11299</v>
      </c>
      <c r="BJ103" s="4">
        <v>11527</v>
      </c>
      <c r="BK103" s="4">
        <v>11250</v>
      </c>
      <c r="BL103" s="4">
        <v>8861</v>
      </c>
      <c r="BM103" s="4">
        <v>7443</v>
      </c>
      <c r="BN103" s="4">
        <v>5638</v>
      </c>
      <c r="BO103" s="4">
        <v>4066</v>
      </c>
    </row>
    <row r="104" spans="2:67" x14ac:dyDescent="0.25">
      <c r="B104" s="4" t="s">
        <v>408</v>
      </c>
      <c r="C104" s="4">
        <v>4306</v>
      </c>
      <c r="D104" s="4">
        <v>45</v>
      </c>
      <c r="E104" s="4">
        <v>3</v>
      </c>
      <c r="F104" s="4">
        <v>305</v>
      </c>
      <c r="G104" s="4">
        <v>235</v>
      </c>
      <c r="H104" s="4">
        <v>202</v>
      </c>
      <c r="I104" s="4">
        <v>481</v>
      </c>
      <c r="J104" s="4">
        <v>261</v>
      </c>
      <c r="K104" s="4">
        <v>211</v>
      </c>
      <c r="L104" s="4">
        <v>213</v>
      </c>
      <c r="M104" s="4">
        <v>432</v>
      </c>
      <c r="N104" s="4">
        <v>572</v>
      </c>
      <c r="O104" s="4">
        <v>599</v>
      </c>
      <c r="P104" s="4">
        <v>868</v>
      </c>
      <c r="Q104" s="4">
        <v>887</v>
      </c>
      <c r="R104" s="4">
        <v>854</v>
      </c>
      <c r="S104" s="4">
        <v>642</v>
      </c>
      <c r="T104" s="4">
        <v>551</v>
      </c>
      <c r="U104" s="4">
        <v>424</v>
      </c>
      <c r="V104" s="4">
        <v>292</v>
      </c>
      <c r="Y104" s="4" t="s">
        <v>408</v>
      </c>
      <c r="Z104" s="4">
        <v>17082</v>
      </c>
      <c r="AA104" s="4">
        <v>210</v>
      </c>
      <c r="AB104" s="4">
        <v>9</v>
      </c>
      <c r="AC104" s="4">
        <v>1069</v>
      </c>
      <c r="AD104" s="4">
        <v>1083</v>
      </c>
      <c r="AE104" s="4">
        <v>901</v>
      </c>
      <c r="AF104" s="4">
        <v>1848</v>
      </c>
      <c r="AG104" s="4">
        <v>1312</v>
      </c>
      <c r="AH104" s="4">
        <v>878</v>
      </c>
      <c r="AI104" s="4">
        <v>832</v>
      </c>
      <c r="AJ104" s="4">
        <v>1611</v>
      </c>
      <c r="AK104" s="4">
        <v>2086</v>
      </c>
      <c r="AL104" s="4">
        <v>2498</v>
      </c>
      <c r="AM104" s="4">
        <v>3196</v>
      </c>
      <c r="AN104" s="4">
        <v>3206</v>
      </c>
      <c r="AO104" s="4">
        <v>3201</v>
      </c>
      <c r="AP104" s="4">
        <v>2530</v>
      </c>
      <c r="AQ104" s="4">
        <v>2071</v>
      </c>
      <c r="AR104" s="4">
        <v>1631</v>
      </c>
      <c r="AS104" s="4">
        <v>1217</v>
      </c>
      <c r="AU104" s="4" t="s">
        <v>422</v>
      </c>
      <c r="AV104" s="4">
        <v>36753</v>
      </c>
      <c r="AW104" s="4">
        <v>48</v>
      </c>
      <c r="AX104" s="4">
        <v>2160</v>
      </c>
      <c r="AY104" s="4">
        <v>3342</v>
      </c>
      <c r="AZ104" s="4">
        <v>779</v>
      </c>
      <c r="BA104" s="4">
        <v>2900</v>
      </c>
      <c r="BB104" s="4">
        <v>3303</v>
      </c>
      <c r="BC104" s="4">
        <v>33</v>
      </c>
      <c r="BD104" s="4">
        <v>1026</v>
      </c>
      <c r="BE104" s="4">
        <v>895</v>
      </c>
      <c r="BF104" s="4">
        <v>3677</v>
      </c>
      <c r="BG104" s="4">
        <v>4880</v>
      </c>
      <c r="BH104" s="4">
        <v>5585</v>
      </c>
      <c r="BI104" s="4">
        <v>7403</v>
      </c>
      <c r="BJ104" s="4">
        <v>7543</v>
      </c>
      <c r="BK104" s="4">
        <v>7243</v>
      </c>
      <c r="BL104" s="4">
        <v>5880</v>
      </c>
      <c r="BM104" s="4">
        <v>4948</v>
      </c>
      <c r="BN104" s="4">
        <v>3743</v>
      </c>
      <c r="BO104" s="4">
        <v>2919</v>
      </c>
    </row>
    <row r="105" spans="2:67" x14ac:dyDescent="0.25">
      <c r="B105" s="4" t="s">
        <v>415</v>
      </c>
      <c r="C105" s="4">
        <v>2578</v>
      </c>
      <c r="D105" s="4">
        <v>28</v>
      </c>
      <c r="E105" s="4">
        <v>26</v>
      </c>
      <c r="F105" s="4">
        <v>2</v>
      </c>
      <c r="G105" s="4">
        <v>180</v>
      </c>
      <c r="H105" s="4">
        <v>126</v>
      </c>
      <c r="I105" s="4">
        <v>135</v>
      </c>
      <c r="J105" s="4">
        <v>223</v>
      </c>
      <c r="K105" s="4">
        <v>122</v>
      </c>
      <c r="L105" s="4">
        <v>110</v>
      </c>
      <c r="M105" s="4">
        <v>268</v>
      </c>
      <c r="N105" s="4">
        <v>315</v>
      </c>
      <c r="O105" s="4">
        <v>394</v>
      </c>
      <c r="P105" s="4">
        <v>525</v>
      </c>
      <c r="Q105" s="4">
        <v>536</v>
      </c>
      <c r="R105" s="4">
        <v>560</v>
      </c>
      <c r="S105" s="4">
        <v>416</v>
      </c>
      <c r="T105" s="4">
        <v>341</v>
      </c>
      <c r="U105" s="4">
        <v>303</v>
      </c>
      <c r="V105" s="4">
        <v>217</v>
      </c>
      <c r="Y105" s="4" t="s">
        <v>415</v>
      </c>
      <c r="Z105" s="4">
        <v>9132</v>
      </c>
      <c r="AA105" s="4">
        <v>163</v>
      </c>
      <c r="AB105" s="4">
        <v>167</v>
      </c>
      <c r="AC105" s="4">
        <v>6</v>
      </c>
      <c r="AD105" s="4">
        <v>675</v>
      </c>
      <c r="AE105" s="4">
        <v>593</v>
      </c>
      <c r="AF105" s="4">
        <v>468</v>
      </c>
      <c r="AG105" s="4">
        <v>804</v>
      </c>
      <c r="AH105" s="4">
        <v>552</v>
      </c>
      <c r="AI105" s="4">
        <v>431</v>
      </c>
      <c r="AJ105" s="4">
        <v>934</v>
      </c>
      <c r="AK105" s="4">
        <v>1077</v>
      </c>
      <c r="AL105" s="4">
        <v>1356</v>
      </c>
      <c r="AM105" s="4">
        <v>1752</v>
      </c>
      <c r="AN105" s="4">
        <v>1804</v>
      </c>
      <c r="AO105" s="4">
        <v>1738</v>
      </c>
      <c r="AP105" s="4">
        <v>1353</v>
      </c>
      <c r="AQ105" s="4">
        <v>1218</v>
      </c>
      <c r="AR105" s="4">
        <v>920</v>
      </c>
      <c r="AS105" s="4">
        <v>782</v>
      </c>
      <c r="AU105" s="4" t="s">
        <v>441</v>
      </c>
      <c r="AV105" s="4">
        <v>15619</v>
      </c>
      <c r="AW105" s="4">
        <v>17</v>
      </c>
      <c r="AX105" s="4">
        <v>1041</v>
      </c>
      <c r="AY105" s="4">
        <v>1248</v>
      </c>
      <c r="AZ105" s="4">
        <v>328</v>
      </c>
      <c r="BA105" s="4">
        <v>1250</v>
      </c>
      <c r="BB105" s="4">
        <v>1231</v>
      </c>
      <c r="BC105" s="4">
        <v>31</v>
      </c>
      <c r="BD105" s="4">
        <v>410</v>
      </c>
      <c r="BE105" s="4">
        <v>387</v>
      </c>
      <c r="BF105" s="4">
        <v>1594</v>
      </c>
      <c r="BG105" s="4">
        <v>2053</v>
      </c>
      <c r="BH105" s="4">
        <v>2364</v>
      </c>
      <c r="BI105" s="4">
        <v>3232</v>
      </c>
      <c r="BJ105" s="4">
        <v>3241</v>
      </c>
      <c r="BK105" s="4">
        <v>3053</v>
      </c>
      <c r="BL105" s="4">
        <v>2465</v>
      </c>
      <c r="BM105" s="4">
        <v>2079</v>
      </c>
      <c r="BN105" s="4">
        <v>1659</v>
      </c>
      <c r="BO105" s="4">
        <v>1255</v>
      </c>
    </row>
    <row r="106" spans="2:67" x14ac:dyDescent="0.25">
      <c r="B106" s="4" t="s">
        <v>414</v>
      </c>
      <c r="C106" s="4">
        <v>2130</v>
      </c>
      <c r="D106" s="4">
        <v>24</v>
      </c>
      <c r="E106" s="4">
        <v>51</v>
      </c>
      <c r="F106" s="4">
        <v>51</v>
      </c>
      <c r="G106" s="4">
        <v>3</v>
      </c>
      <c r="H106" s="4">
        <v>145</v>
      </c>
      <c r="I106" s="4">
        <v>120</v>
      </c>
      <c r="J106" s="4">
        <v>85</v>
      </c>
      <c r="K106" s="4">
        <v>164</v>
      </c>
      <c r="L106" s="4">
        <v>111</v>
      </c>
      <c r="M106" s="4">
        <v>235</v>
      </c>
      <c r="N106" s="4">
        <v>286</v>
      </c>
      <c r="O106" s="4">
        <v>308</v>
      </c>
      <c r="P106" s="4">
        <v>436</v>
      </c>
      <c r="Q106" s="4">
        <v>458</v>
      </c>
      <c r="R106" s="4">
        <v>436</v>
      </c>
      <c r="S106" s="4">
        <v>324</v>
      </c>
      <c r="T106" s="4">
        <v>280</v>
      </c>
      <c r="U106" s="4">
        <v>239</v>
      </c>
      <c r="V106" s="4">
        <v>196</v>
      </c>
      <c r="Y106" s="4" t="s">
        <v>414</v>
      </c>
      <c r="Z106" s="4">
        <v>6787</v>
      </c>
      <c r="AA106" s="4">
        <v>88</v>
      </c>
      <c r="AB106" s="4">
        <v>184</v>
      </c>
      <c r="AC106" s="4">
        <v>200</v>
      </c>
      <c r="AD106" s="4">
        <v>5</v>
      </c>
      <c r="AE106" s="4">
        <v>530</v>
      </c>
      <c r="AF106" s="4">
        <v>433</v>
      </c>
      <c r="AG106" s="4">
        <v>219</v>
      </c>
      <c r="AH106" s="4">
        <v>547</v>
      </c>
      <c r="AI106" s="4">
        <v>337</v>
      </c>
      <c r="AJ106" s="4">
        <v>695</v>
      </c>
      <c r="AK106" s="4">
        <v>805</v>
      </c>
      <c r="AL106" s="4">
        <v>984</v>
      </c>
      <c r="AM106" s="4">
        <v>1276</v>
      </c>
      <c r="AN106" s="4">
        <v>1274</v>
      </c>
      <c r="AO106" s="4">
        <v>1304</v>
      </c>
      <c r="AP106" s="4">
        <v>1066</v>
      </c>
      <c r="AQ106" s="4">
        <v>874</v>
      </c>
      <c r="AR106" s="4">
        <v>732</v>
      </c>
      <c r="AS106" s="4">
        <v>656</v>
      </c>
      <c r="AU106" s="4" t="s">
        <v>424</v>
      </c>
      <c r="AV106" s="4">
        <v>27965</v>
      </c>
      <c r="AW106" s="4">
        <v>550</v>
      </c>
      <c r="AX106" s="4">
        <v>35</v>
      </c>
      <c r="AY106" s="4">
        <v>1826</v>
      </c>
      <c r="AZ106" s="4">
        <v>2454</v>
      </c>
      <c r="BA106" s="4">
        <v>669</v>
      </c>
      <c r="BB106" s="4">
        <v>2417</v>
      </c>
      <c r="BC106" s="4">
        <v>2127</v>
      </c>
      <c r="BD106" s="4">
        <v>16</v>
      </c>
      <c r="BE106" s="4">
        <v>732</v>
      </c>
      <c r="BF106" s="4">
        <v>2855</v>
      </c>
      <c r="BG106" s="4">
        <v>3621</v>
      </c>
      <c r="BH106" s="4">
        <v>4525</v>
      </c>
      <c r="BI106" s="4">
        <v>5546</v>
      </c>
      <c r="BJ106" s="4">
        <v>5652</v>
      </c>
      <c r="BK106" s="4">
        <v>5652</v>
      </c>
      <c r="BL106" s="4">
        <v>4474</v>
      </c>
      <c r="BM106" s="4">
        <v>3767</v>
      </c>
      <c r="BN106" s="4">
        <v>2909</v>
      </c>
      <c r="BO106" s="4">
        <v>2216</v>
      </c>
    </row>
    <row r="107" spans="2:67" x14ac:dyDescent="0.25">
      <c r="B107" s="4" t="s">
        <v>417</v>
      </c>
      <c r="C107" s="4">
        <v>1199</v>
      </c>
      <c r="D107" s="4">
        <v>73</v>
      </c>
      <c r="E107" s="4">
        <v>25</v>
      </c>
      <c r="F107" s="4">
        <v>33</v>
      </c>
      <c r="G107" s="4">
        <v>71</v>
      </c>
      <c r="H107" s="4">
        <v>1</v>
      </c>
      <c r="I107" s="4">
        <v>57</v>
      </c>
      <c r="J107" s="4">
        <v>29</v>
      </c>
      <c r="K107" s="4">
        <v>34</v>
      </c>
      <c r="L107" s="4">
        <v>64</v>
      </c>
      <c r="M107" s="4">
        <v>119</v>
      </c>
      <c r="N107" s="4">
        <v>166</v>
      </c>
      <c r="O107" s="4">
        <v>175</v>
      </c>
      <c r="P107" s="4">
        <v>247</v>
      </c>
      <c r="Q107" s="4">
        <v>277</v>
      </c>
      <c r="R107" s="4">
        <v>243</v>
      </c>
      <c r="S107" s="4">
        <v>181</v>
      </c>
      <c r="T107" s="4">
        <v>167</v>
      </c>
      <c r="U107" s="4">
        <v>132</v>
      </c>
      <c r="V107" s="4">
        <v>118</v>
      </c>
      <c r="Y107" s="4" t="s">
        <v>417</v>
      </c>
      <c r="Z107" s="4">
        <v>5241</v>
      </c>
      <c r="AA107" s="4">
        <v>318</v>
      </c>
      <c r="AB107" s="4">
        <v>131</v>
      </c>
      <c r="AC107" s="4">
        <v>202</v>
      </c>
      <c r="AD107" s="4">
        <v>362</v>
      </c>
      <c r="AE107" s="4">
        <v>2</v>
      </c>
      <c r="AF107" s="4">
        <v>364</v>
      </c>
      <c r="AG107" s="4">
        <v>223</v>
      </c>
      <c r="AH107" s="4">
        <v>101</v>
      </c>
      <c r="AI107" s="4">
        <v>341</v>
      </c>
      <c r="AJ107" s="4">
        <v>545</v>
      </c>
      <c r="AK107" s="4">
        <v>640</v>
      </c>
      <c r="AL107" s="4">
        <v>762</v>
      </c>
      <c r="AM107" s="4">
        <v>991</v>
      </c>
      <c r="AN107" s="4">
        <v>959</v>
      </c>
      <c r="AO107" s="4">
        <v>992</v>
      </c>
      <c r="AP107" s="4">
        <v>791</v>
      </c>
      <c r="AQ107" s="4">
        <v>638</v>
      </c>
      <c r="AR107" s="4">
        <v>531</v>
      </c>
      <c r="AS107" s="4">
        <v>476</v>
      </c>
      <c r="AU107" s="4" t="s">
        <v>425</v>
      </c>
      <c r="AV107" s="4">
        <v>26639</v>
      </c>
      <c r="AW107" s="4">
        <v>52</v>
      </c>
      <c r="AX107" s="4">
        <v>2004</v>
      </c>
      <c r="AY107" s="4">
        <v>567</v>
      </c>
      <c r="AZ107" s="4">
        <v>938</v>
      </c>
      <c r="BA107" s="4">
        <v>2549</v>
      </c>
      <c r="BB107" s="4">
        <v>40</v>
      </c>
      <c r="BC107" s="4">
        <v>1013</v>
      </c>
      <c r="BD107" s="4">
        <v>1051</v>
      </c>
      <c r="BE107" s="4">
        <v>351</v>
      </c>
      <c r="BF107" s="4">
        <v>2953</v>
      </c>
      <c r="BG107" s="4">
        <v>3641</v>
      </c>
      <c r="BH107" s="4">
        <v>4233</v>
      </c>
      <c r="BI107" s="4">
        <v>5613</v>
      </c>
      <c r="BJ107" s="4">
        <v>5442</v>
      </c>
      <c r="BK107" s="4">
        <v>5520</v>
      </c>
      <c r="BL107" s="4">
        <v>4315</v>
      </c>
      <c r="BM107" s="4">
        <v>3536</v>
      </c>
      <c r="BN107" s="4">
        <v>2910</v>
      </c>
      <c r="BO107" s="4">
        <v>2409</v>
      </c>
    </row>
    <row r="108" spans="2:67" x14ac:dyDescent="0.25">
      <c r="B108" s="4" t="s">
        <v>406</v>
      </c>
      <c r="C108" s="4">
        <v>24761</v>
      </c>
      <c r="D108" s="4">
        <v>18</v>
      </c>
      <c r="E108" s="4">
        <v>37</v>
      </c>
      <c r="F108" s="4">
        <v>1998</v>
      </c>
      <c r="G108" s="4">
        <v>1215</v>
      </c>
      <c r="H108" s="4">
        <v>1477</v>
      </c>
      <c r="I108" s="4">
        <v>2887</v>
      </c>
      <c r="J108" s="4">
        <v>1468</v>
      </c>
      <c r="K108" s="4">
        <v>1348</v>
      </c>
      <c r="L108" s="4">
        <v>1201</v>
      </c>
      <c r="M108" s="4">
        <v>2376</v>
      </c>
      <c r="N108" s="4">
        <v>3242</v>
      </c>
      <c r="O108" s="4">
        <v>3679</v>
      </c>
      <c r="P108" s="4">
        <v>4755</v>
      </c>
      <c r="Q108" s="4">
        <v>5003</v>
      </c>
      <c r="R108" s="4">
        <v>4847</v>
      </c>
      <c r="S108" s="4">
        <v>3602</v>
      </c>
      <c r="T108" s="4">
        <v>3246</v>
      </c>
      <c r="U108" s="4">
        <v>2405</v>
      </c>
      <c r="V108" s="4">
        <v>1577</v>
      </c>
      <c r="Y108" s="4" t="s">
        <v>406</v>
      </c>
      <c r="Z108" s="4">
        <v>25915</v>
      </c>
      <c r="AA108" s="4">
        <v>12</v>
      </c>
      <c r="AB108" s="4">
        <v>24</v>
      </c>
      <c r="AC108" s="4">
        <v>1554</v>
      </c>
      <c r="AD108" s="4">
        <v>1569</v>
      </c>
      <c r="AE108" s="4">
        <v>1403</v>
      </c>
      <c r="AF108" s="4">
        <v>2639</v>
      </c>
      <c r="AG108" s="4">
        <v>1921</v>
      </c>
      <c r="AH108" s="4">
        <v>1370</v>
      </c>
      <c r="AI108" s="4">
        <v>1240</v>
      </c>
      <c r="AJ108" s="4">
        <v>2502</v>
      </c>
      <c r="AK108" s="4">
        <v>3173</v>
      </c>
      <c r="AL108" s="4">
        <v>3969</v>
      </c>
      <c r="AM108" s="4">
        <v>4884</v>
      </c>
      <c r="AN108" s="4">
        <v>4915</v>
      </c>
      <c r="AO108" s="4">
        <v>4964</v>
      </c>
      <c r="AP108" s="4">
        <v>3857</v>
      </c>
      <c r="AQ108" s="4">
        <v>3269</v>
      </c>
      <c r="AR108" s="4">
        <v>2476</v>
      </c>
      <c r="AS108" s="4">
        <v>1952</v>
      </c>
      <c r="AU108" s="4" t="s">
        <v>428</v>
      </c>
      <c r="AV108" s="4">
        <v>11794</v>
      </c>
      <c r="AW108" s="4">
        <v>13</v>
      </c>
      <c r="AX108" s="4">
        <v>930</v>
      </c>
      <c r="AY108" s="4">
        <v>330</v>
      </c>
      <c r="AZ108" s="4">
        <v>417</v>
      </c>
      <c r="BA108" s="4">
        <v>1101</v>
      </c>
      <c r="BB108" s="4">
        <v>31</v>
      </c>
      <c r="BC108" s="4">
        <v>449</v>
      </c>
      <c r="BD108" s="4">
        <v>384</v>
      </c>
      <c r="BE108" s="4">
        <v>160</v>
      </c>
      <c r="BF108" s="4">
        <v>1307</v>
      </c>
      <c r="BG108" s="4">
        <v>1622</v>
      </c>
      <c r="BH108" s="4">
        <v>1857</v>
      </c>
      <c r="BI108" s="4">
        <v>2355</v>
      </c>
      <c r="BJ108" s="4">
        <v>2437</v>
      </c>
      <c r="BK108" s="4">
        <v>2455</v>
      </c>
      <c r="BL108" s="4">
        <v>1832</v>
      </c>
      <c r="BM108" s="4">
        <v>1565</v>
      </c>
      <c r="BN108" s="4">
        <v>1353</v>
      </c>
      <c r="BO108" s="4">
        <v>1018</v>
      </c>
    </row>
    <row r="109" spans="2:67" x14ac:dyDescent="0.25">
      <c r="B109" s="4" t="s">
        <v>402</v>
      </c>
      <c r="C109" s="4">
        <v>13685</v>
      </c>
      <c r="D109" s="4">
        <v>6</v>
      </c>
      <c r="E109" s="4">
        <v>19</v>
      </c>
      <c r="F109" s="4">
        <v>835</v>
      </c>
      <c r="G109" s="4">
        <v>807</v>
      </c>
      <c r="H109" s="4">
        <v>671</v>
      </c>
      <c r="I109" s="4">
        <v>1491</v>
      </c>
      <c r="J109" s="4">
        <v>947</v>
      </c>
      <c r="K109" s="4">
        <v>688</v>
      </c>
      <c r="L109" s="4">
        <v>688</v>
      </c>
      <c r="M109" s="4">
        <v>1353</v>
      </c>
      <c r="N109" s="4">
        <v>1727</v>
      </c>
      <c r="O109" s="4">
        <v>2016</v>
      </c>
      <c r="P109" s="4">
        <v>2735</v>
      </c>
      <c r="Q109" s="4">
        <v>2759</v>
      </c>
      <c r="R109" s="4">
        <v>2661</v>
      </c>
      <c r="S109" s="4">
        <v>2089</v>
      </c>
      <c r="T109" s="4">
        <v>1735</v>
      </c>
      <c r="U109" s="4">
        <v>1323</v>
      </c>
      <c r="V109" s="4">
        <v>1056</v>
      </c>
      <c r="Y109" s="4" t="s">
        <v>402</v>
      </c>
      <c r="Z109" s="4">
        <v>19784</v>
      </c>
      <c r="AA109" s="4">
        <v>6</v>
      </c>
      <c r="AB109" s="4">
        <v>28</v>
      </c>
      <c r="AC109" s="4">
        <v>1298</v>
      </c>
      <c r="AD109" s="4">
        <v>1189</v>
      </c>
      <c r="AE109" s="4">
        <v>1133</v>
      </c>
      <c r="AF109" s="4">
        <v>2191</v>
      </c>
      <c r="AG109" s="4">
        <v>1488</v>
      </c>
      <c r="AH109" s="4">
        <v>1130</v>
      </c>
      <c r="AI109" s="4">
        <v>1005</v>
      </c>
      <c r="AJ109" s="4">
        <v>1860</v>
      </c>
      <c r="AK109" s="4">
        <v>2399</v>
      </c>
      <c r="AL109" s="4">
        <v>2963</v>
      </c>
      <c r="AM109" s="4">
        <v>3708</v>
      </c>
      <c r="AN109" s="4">
        <v>3783</v>
      </c>
      <c r="AO109" s="4">
        <v>3736</v>
      </c>
      <c r="AP109" s="4">
        <v>2982</v>
      </c>
      <c r="AQ109" s="4">
        <v>2390</v>
      </c>
      <c r="AR109" s="4">
        <v>1853</v>
      </c>
      <c r="AS109" s="4">
        <v>1428</v>
      </c>
      <c r="AU109" s="4" t="s">
        <v>429</v>
      </c>
      <c r="AV109" s="4">
        <v>21481</v>
      </c>
      <c r="AW109" s="4">
        <v>360</v>
      </c>
      <c r="AX109" s="4">
        <v>39</v>
      </c>
      <c r="AY109" s="4">
        <v>1891</v>
      </c>
      <c r="AZ109" s="4">
        <v>459</v>
      </c>
      <c r="BA109" s="4">
        <v>761</v>
      </c>
      <c r="BB109" s="4">
        <v>2289</v>
      </c>
      <c r="BC109" s="4">
        <v>21</v>
      </c>
      <c r="BD109" s="4">
        <v>632</v>
      </c>
      <c r="BE109" s="4">
        <v>667</v>
      </c>
      <c r="BF109" s="4">
        <v>2286</v>
      </c>
      <c r="BG109" s="4">
        <v>2992</v>
      </c>
      <c r="BH109" s="4">
        <v>3465</v>
      </c>
      <c r="BI109" s="4">
        <v>4485</v>
      </c>
      <c r="BJ109" s="4">
        <v>4489</v>
      </c>
      <c r="BK109" s="4">
        <v>4479</v>
      </c>
      <c r="BL109" s="4">
        <v>3624</v>
      </c>
      <c r="BM109" s="4">
        <v>2884</v>
      </c>
      <c r="BN109" s="4">
        <v>2333</v>
      </c>
      <c r="BO109" s="4">
        <v>1792</v>
      </c>
    </row>
    <row r="110" spans="2:67" x14ac:dyDescent="0.25">
      <c r="B110" s="4" t="s">
        <v>411</v>
      </c>
      <c r="C110" s="4">
        <v>9326</v>
      </c>
      <c r="D110" s="4">
        <v>60</v>
      </c>
      <c r="E110" s="4">
        <v>8</v>
      </c>
      <c r="F110" s="4">
        <v>438</v>
      </c>
      <c r="G110" s="4">
        <v>8</v>
      </c>
      <c r="H110" s="4">
        <v>516</v>
      </c>
      <c r="I110" s="4">
        <v>809</v>
      </c>
      <c r="J110" s="4">
        <v>323</v>
      </c>
      <c r="K110" s="4">
        <v>592</v>
      </c>
      <c r="L110" s="4">
        <v>452</v>
      </c>
      <c r="M110" s="4">
        <v>944</v>
      </c>
      <c r="N110" s="4">
        <v>1232</v>
      </c>
      <c r="O110" s="4">
        <v>1437</v>
      </c>
      <c r="P110" s="4">
        <v>1865</v>
      </c>
      <c r="Q110" s="4">
        <v>1885</v>
      </c>
      <c r="R110" s="4">
        <v>1893</v>
      </c>
      <c r="S110" s="4">
        <v>1485</v>
      </c>
      <c r="T110" s="4">
        <v>1248</v>
      </c>
      <c r="U110" s="4">
        <v>1011</v>
      </c>
      <c r="V110" s="4">
        <v>836</v>
      </c>
      <c r="Y110" s="4" t="s">
        <v>411</v>
      </c>
      <c r="Z110" s="4">
        <v>10226</v>
      </c>
      <c r="AA110" s="4">
        <v>108</v>
      </c>
      <c r="AB110" s="4">
        <v>5</v>
      </c>
      <c r="AC110" s="4">
        <v>409</v>
      </c>
      <c r="AD110" s="4">
        <v>7</v>
      </c>
      <c r="AE110" s="4">
        <v>517</v>
      </c>
      <c r="AF110" s="4">
        <v>873</v>
      </c>
      <c r="AG110" s="4">
        <v>308</v>
      </c>
      <c r="AH110" s="4">
        <v>666</v>
      </c>
      <c r="AI110" s="4">
        <v>589</v>
      </c>
      <c r="AJ110" s="4">
        <v>1063</v>
      </c>
      <c r="AK110" s="4">
        <v>1394</v>
      </c>
      <c r="AL110" s="4">
        <v>1588</v>
      </c>
      <c r="AM110" s="4">
        <v>1997</v>
      </c>
      <c r="AN110" s="4">
        <v>2127</v>
      </c>
      <c r="AO110" s="4">
        <v>2070</v>
      </c>
      <c r="AP110" s="4">
        <v>1629</v>
      </c>
      <c r="AQ110" s="4">
        <v>1447</v>
      </c>
      <c r="AR110" s="4">
        <v>1118</v>
      </c>
      <c r="AS110" s="4">
        <v>900</v>
      </c>
      <c r="AU110" s="4" t="s">
        <v>433</v>
      </c>
      <c r="AV110" s="4">
        <v>14013</v>
      </c>
      <c r="AW110" s="4">
        <v>387</v>
      </c>
      <c r="AX110" s="4">
        <v>10</v>
      </c>
      <c r="AY110" s="4">
        <v>1277</v>
      </c>
      <c r="AZ110" s="4">
        <v>466</v>
      </c>
      <c r="BA110" s="4">
        <v>434</v>
      </c>
      <c r="BB110" s="4">
        <v>1457</v>
      </c>
      <c r="BC110" s="4">
        <v>27</v>
      </c>
      <c r="BD110" s="4">
        <v>361</v>
      </c>
      <c r="BE110" s="4">
        <v>399</v>
      </c>
      <c r="BF110" s="4">
        <v>1443</v>
      </c>
      <c r="BG110" s="4">
        <v>1890</v>
      </c>
      <c r="BH110" s="4">
        <v>2178</v>
      </c>
      <c r="BI110" s="4">
        <v>2862</v>
      </c>
      <c r="BJ110" s="4">
        <v>2860</v>
      </c>
      <c r="BK110" s="4">
        <v>2952</v>
      </c>
      <c r="BL110" s="4">
        <v>2247</v>
      </c>
      <c r="BM110" s="4">
        <v>1874</v>
      </c>
      <c r="BN110" s="4">
        <v>1567</v>
      </c>
      <c r="BO110" s="4">
        <v>1186</v>
      </c>
    </row>
    <row r="111" spans="2:67" x14ac:dyDescent="0.25">
      <c r="B111" s="4" t="s">
        <v>404</v>
      </c>
      <c r="C111" s="4">
        <v>4859</v>
      </c>
      <c r="D111" s="4">
        <v>122</v>
      </c>
      <c r="E111" s="4">
        <v>4</v>
      </c>
      <c r="F111" s="4">
        <v>189</v>
      </c>
      <c r="G111" s="4">
        <v>8</v>
      </c>
      <c r="H111" s="4">
        <v>347</v>
      </c>
      <c r="I111" s="4">
        <v>407</v>
      </c>
      <c r="J111" s="4">
        <v>146</v>
      </c>
      <c r="K111" s="4">
        <v>379</v>
      </c>
      <c r="L111" s="4">
        <v>308</v>
      </c>
      <c r="M111" s="4">
        <v>506</v>
      </c>
      <c r="N111" s="4">
        <v>555</v>
      </c>
      <c r="O111" s="4">
        <v>687</v>
      </c>
      <c r="P111" s="4">
        <v>912</v>
      </c>
      <c r="Q111" s="4">
        <v>917</v>
      </c>
      <c r="R111" s="4">
        <v>981</v>
      </c>
      <c r="S111" s="4">
        <v>710</v>
      </c>
      <c r="T111" s="4">
        <v>617</v>
      </c>
      <c r="U111" s="4">
        <v>557</v>
      </c>
      <c r="V111" s="4">
        <v>529</v>
      </c>
      <c r="Y111" s="4" t="s">
        <v>404</v>
      </c>
      <c r="Z111" s="4">
        <v>7778</v>
      </c>
      <c r="AA111" s="4">
        <v>69</v>
      </c>
      <c r="AB111" s="4">
        <v>0</v>
      </c>
      <c r="AC111" s="4">
        <v>250</v>
      </c>
      <c r="AD111" s="4">
        <v>10</v>
      </c>
      <c r="AE111" s="4">
        <v>499</v>
      </c>
      <c r="AF111" s="4">
        <v>648</v>
      </c>
      <c r="AG111" s="4">
        <v>262</v>
      </c>
      <c r="AH111" s="4">
        <v>638</v>
      </c>
      <c r="AI111" s="4">
        <v>455</v>
      </c>
      <c r="AJ111" s="4">
        <v>806</v>
      </c>
      <c r="AK111" s="4">
        <v>1006</v>
      </c>
      <c r="AL111" s="4">
        <v>1160</v>
      </c>
      <c r="AM111" s="4">
        <v>1472</v>
      </c>
      <c r="AN111" s="4">
        <v>1557</v>
      </c>
      <c r="AO111" s="4">
        <v>1592</v>
      </c>
      <c r="AP111" s="4">
        <v>1177</v>
      </c>
      <c r="AQ111" s="4">
        <v>1050</v>
      </c>
      <c r="AR111" s="4">
        <v>858</v>
      </c>
      <c r="AS111" s="4">
        <v>685</v>
      </c>
      <c r="AU111" s="4" t="s">
        <v>427</v>
      </c>
      <c r="AV111" s="4">
        <v>37465</v>
      </c>
      <c r="AW111" s="4">
        <v>8</v>
      </c>
      <c r="AX111" s="4">
        <v>1187</v>
      </c>
      <c r="AY111" s="4">
        <v>1328</v>
      </c>
      <c r="AZ111" s="4">
        <v>39</v>
      </c>
      <c r="BA111" s="4">
        <v>3131</v>
      </c>
      <c r="BB111" s="4">
        <v>2848</v>
      </c>
      <c r="BC111" s="4">
        <v>1274</v>
      </c>
      <c r="BD111" s="4">
        <v>2896</v>
      </c>
      <c r="BE111" s="4">
        <v>1972</v>
      </c>
      <c r="BF111" s="4">
        <v>3762</v>
      </c>
      <c r="BG111" s="4">
        <v>4893</v>
      </c>
      <c r="BH111" s="4">
        <v>5623</v>
      </c>
      <c r="BI111" s="4">
        <v>7199</v>
      </c>
      <c r="BJ111" s="4">
        <v>7570</v>
      </c>
      <c r="BK111" s="4">
        <v>7424</v>
      </c>
      <c r="BL111" s="4">
        <v>5738</v>
      </c>
      <c r="BM111" s="4">
        <v>4974</v>
      </c>
      <c r="BN111" s="4">
        <v>3958</v>
      </c>
      <c r="BO111" s="4">
        <v>3206</v>
      </c>
    </row>
    <row r="112" spans="2:67" x14ac:dyDescent="0.25">
      <c r="B112" s="4" t="s">
        <v>407</v>
      </c>
      <c r="C112" s="4">
        <v>16382</v>
      </c>
      <c r="D112" s="4">
        <v>24</v>
      </c>
      <c r="E112" s="4">
        <v>498</v>
      </c>
      <c r="F112" s="4">
        <v>23</v>
      </c>
      <c r="G112" s="4">
        <v>1008</v>
      </c>
      <c r="H112" s="4">
        <v>1266</v>
      </c>
      <c r="I112" s="4">
        <v>874</v>
      </c>
      <c r="J112" s="4">
        <v>1301</v>
      </c>
      <c r="K112" s="4">
        <v>998</v>
      </c>
      <c r="L112" s="4">
        <v>675</v>
      </c>
      <c r="M112" s="4">
        <v>1652</v>
      </c>
      <c r="N112" s="4">
        <v>2065</v>
      </c>
      <c r="O112" s="4">
        <v>2550</v>
      </c>
      <c r="P112" s="4">
        <v>3316</v>
      </c>
      <c r="Q112" s="4">
        <v>3378</v>
      </c>
      <c r="R112" s="4">
        <v>3352</v>
      </c>
      <c r="S112" s="4">
        <v>2581</v>
      </c>
      <c r="T112" s="4">
        <v>2169</v>
      </c>
      <c r="U112" s="4">
        <v>1709</v>
      </c>
      <c r="V112" s="4">
        <v>1131</v>
      </c>
      <c r="Y112" s="4" t="s">
        <v>407</v>
      </c>
      <c r="Z112" s="4">
        <v>17630</v>
      </c>
      <c r="AA112" s="4">
        <v>15</v>
      </c>
      <c r="AB112" s="4">
        <v>430</v>
      </c>
      <c r="AC112" s="4">
        <v>18</v>
      </c>
      <c r="AD112" s="4">
        <v>970</v>
      </c>
      <c r="AE112" s="4">
        <v>1255</v>
      </c>
      <c r="AF112" s="4">
        <v>924</v>
      </c>
      <c r="AG112" s="4">
        <v>1393</v>
      </c>
      <c r="AH112" s="4">
        <v>1118</v>
      </c>
      <c r="AI112" s="4">
        <v>844</v>
      </c>
      <c r="AJ112" s="4">
        <v>1763</v>
      </c>
      <c r="AK112" s="4">
        <v>2314</v>
      </c>
      <c r="AL112" s="4">
        <v>2727</v>
      </c>
      <c r="AM112" s="4">
        <v>3452</v>
      </c>
      <c r="AN112" s="4">
        <v>3575</v>
      </c>
      <c r="AO112" s="4">
        <v>3428</v>
      </c>
      <c r="AP112" s="4">
        <v>2658</v>
      </c>
      <c r="AQ112" s="4">
        <v>2360</v>
      </c>
      <c r="AR112" s="4">
        <v>1738</v>
      </c>
      <c r="AS112" s="4">
        <v>1418</v>
      </c>
      <c r="AU112" s="4" t="s">
        <v>431</v>
      </c>
      <c r="AV112" s="4">
        <v>11027</v>
      </c>
      <c r="AW112" s="4">
        <v>0</v>
      </c>
      <c r="AX112" s="4">
        <v>366</v>
      </c>
      <c r="AY112" s="4">
        <v>427</v>
      </c>
      <c r="AZ112" s="4">
        <v>19</v>
      </c>
      <c r="BA112" s="4">
        <v>1002</v>
      </c>
      <c r="BB112" s="4">
        <v>874</v>
      </c>
      <c r="BC112" s="4">
        <v>348</v>
      </c>
      <c r="BD112" s="4">
        <v>945</v>
      </c>
      <c r="BE112" s="4">
        <v>606</v>
      </c>
      <c r="BF112" s="4">
        <v>1143</v>
      </c>
      <c r="BG112" s="4">
        <v>1325</v>
      </c>
      <c r="BH112" s="4">
        <v>1607</v>
      </c>
      <c r="BI112" s="4">
        <v>2078</v>
      </c>
      <c r="BJ112" s="4">
        <v>2098</v>
      </c>
      <c r="BK112" s="4">
        <v>2169</v>
      </c>
      <c r="BL112" s="4">
        <v>1648</v>
      </c>
      <c r="BM112" s="4">
        <v>1431</v>
      </c>
      <c r="BN112" s="4">
        <v>1155</v>
      </c>
      <c r="BO112" s="4">
        <v>954</v>
      </c>
    </row>
    <row r="113" spans="2:67" x14ac:dyDescent="0.25">
      <c r="B113" s="4" t="s">
        <v>418</v>
      </c>
      <c r="C113" s="4">
        <v>5685</v>
      </c>
      <c r="D113" s="4">
        <v>5</v>
      </c>
      <c r="E113" s="4">
        <v>139</v>
      </c>
      <c r="F113" s="4">
        <v>10</v>
      </c>
      <c r="G113" s="4">
        <v>449</v>
      </c>
      <c r="H113" s="4">
        <v>439</v>
      </c>
      <c r="I113" s="4">
        <v>269</v>
      </c>
      <c r="J113" s="4">
        <v>512</v>
      </c>
      <c r="K113" s="4">
        <v>371</v>
      </c>
      <c r="L113" s="4">
        <v>244</v>
      </c>
      <c r="M113" s="4">
        <v>597</v>
      </c>
      <c r="N113" s="4">
        <v>715</v>
      </c>
      <c r="O113" s="4">
        <v>839</v>
      </c>
      <c r="P113" s="4">
        <v>1126</v>
      </c>
      <c r="Q113" s="4">
        <v>1133</v>
      </c>
      <c r="R113" s="4">
        <v>1146</v>
      </c>
      <c r="S113" s="4">
        <v>856</v>
      </c>
      <c r="T113" s="4">
        <v>711</v>
      </c>
      <c r="U113" s="4">
        <v>607</v>
      </c>
      <c r="V113" s="4">
        <v>477</v>
      </c>
      <c r="Y113" s="4" t="s">
        <v>418</v>
      </c>
      <c r="Z113" s="4">
        <v>10269</v>
      </c>
      <c r="AA113" s="4">
        <v>2</v>
      </c>
      <c r="AB113" s="4">
        <v>235</v>
      </c>
      <c r="AC113" s="4">
        <v>22</v>
      </c>
      <c r="AD113" s="4">
        <v>638</v>
      </c>
      <c r="AE113" s="4">
        <v>775</v>
      </c>
      <c r="AF113" s="4">
        <v>578</v>
      </c>
      <c r="AG113" s="4">
        <v>859</v>
      </c>
      <c r="AH113" s="4">
        <v>683</v>
      </c>
      <c r="AI113" s="4">
        <v>491</v>
      </c>
      <c r="AJ113" s="4">
        <v>1068</v>
      </c>
      <c r="AK113" s="4">
        <v>1261</v>
      </c>
      <c r="AL113" s="4">
        <v>1620</v>
      </c>
      <c r="AM113" s="4">
        <v>2001</v>
      </c>
      <c r="AN113" s="4">
        <v>2044</v>
      </c>
      <c r="AO113" s="4">
        <v>2038</v>
      </c>
      <c r="AP113" s="4">
        <v>1531</v>
      </c>
      <c r="AQ113" s="4">
        <v>1347</v>
      </c>
      <c r="AR113" s="4">
        <v>1037</v>
      </c>
      <c r="AS113" s="4">
        <v>778</v>
      </c>
      <c r="AU113" s="4" t="s">
        <v>421</v>
      </c>
      <c r="AV113" s="4">
        <v>19782</v>
      </c>
      <c r="AW113" s="4">
        <v>344</v>
      </c>
      <c r="AX113" s="4">
        <v>4</v>
      </c>
      <c r="AY113" s="4">
        <v>763</v>
      </c>
      <c r="AZ113" s="4">
        <v>769</v>
      </c>
      <c r="BA113" s="4">
        <v>11</v>
      </c>
      <c r="BB113" s="4">
        <v>1714</v>
      </c>
      <c r="BC113" s="4">
        <v>915</v>
      </c>
      <c r="BD113" s="4">
        <v>460</v>
      </c>
      <c r="BE113" s="4">
        <v>1272</v>
      </c>
      <c r="BF113" s="4">
        <v>2074</v>
      </c>
      <c r="BG113" s="4">
        <v>2726</v>
      </c>
      <c r="BH113" s="4">
        <v>3145</v>
      </c>
      <c r="BI113" s="4">
        <v>3935</v>
      </c>
      <c r="BJ113" s="4">
        <v>4214</v>
      </c>
      <c r="BK113" s="4">
        <v>4040</v>
      </c>
      <c r="BL113" s="4">
        <v>3229</v>
      </c>
      <c r="BM113" s="4">
        <v>2699</v>
      </c>
      <c r="BN113" s="4">
        <v>2129</v>
      </c>
      <c r="BO113" s="4">
        <v>1798</v>
      </c>
    </row>
    <row r="114" spans="2:67" x14ac:dyDescent="0.25">
      <c r="B114" s="4" t="s">
        <v>413</v>
      </c>
      <c r="C114" s="4">
        <v>4394</v>
      </c>
      <c r="D114" s="4">
        <v>106</v>
      </c>
      <c r="E114" s="4">
        <v>61</v>
      </c>
      <c r="F114" s="4">
        <v>3</v>
      </c>
      <c r="G114" s="4">
        <v>280</v>
      </c>
      <c r="H114" s="4">
        <v>4</v>
      </c>
      <c r="I114" s="4">
        <v>239</v>
      </c>
      <c r="J114" s="4">
        <v>275</v>
      </c>
      <c r="K114" s="4">
        <v>122</v>
      </c>
      <c r="L114" s="4">
        <v>244</v>
      </c>
      <c r="M114" s="4">
        <v>466</v>
      </c>
      <c r="N114" s="4">
        <v>550</v>
      </c>
      <c r="O114" s="4">
        <v>671</v>
      </c>
      <c r="P114" s="4">
        <v>872</v>
      </c>
      <c r="Q114" s="4">
        <v>931</v>
      </c>
      <c r="R114" s="4">
        <v>901</v>
      </c>
      <c r="S114" s="4">
        <v>648</v>
      </c>
      <c r="T114" s="4">
        <v>622</v>
      </c>
      <c r="U114" s="4">
        <v>481</v>
      </c>
      <c r="V114" s="4">
        <v>474</v>
      </c>
      <c r="Y114" s="4" t="s">
        <v>413</v>
      </c>
      <c r="Z114" s="4">
        <v>5319</v>
      </c>
      <c r="AA114" s="4">
        <v>185</v>
      </c>
      <c r="AB114" s="4">
        <v>48</v>
      </c>
      <c r="AC114" s="4">
        <v>4</v>
      </c>
      <c r="AD114" s="4">
        <v>265</v>
      </c>
      <c r="AE114" s="4">
        <v>4</v>
      </c>
      <c r="AF114" s="4">
        <v>246</v>
      </c>
      <c r="AG114" s="4">
        <v>257</v>
      </c>
      <c r="AH114" s="4">
        <v>108</v>
      </c>
      <c r="AI114" s="4">
        <v>281</v>
      </c>
      <c r="AJ114" s="4">
        <v>616</v>
      </c>
      <c r="AK114" s="4">
        <v>748</v>
      </c>
      <c r="AL114" s="4">
        <v>816</v>
      </c>
      <c r="AM114" s="4">
        <v>1028</v>
      </c>
      <c r="AN114" s="4">
        <v>1108</v>
      </c>
      <c r="AO114" s="4">
        <v>1103</v>
      </c>
      <c r="AP114" s="4">
        <v>900</v>
      </c>
      <c r="AQ114" s="4">
        <v>760</v>
      </c>
      <c r="AR114" s="4">
        <v>619</v>
      </c>
      <c r="AS114" s="4">
        <v>572</v>
      </c>
      <c r="AU114" s="4" t="s">
        <v>432</v>
      </c>
      <c r="AV114" s="4">
        <v>10132</v>
      </c>
      <c r="AW114" s="4">
        <v>434</v>
      </c>
      <c r="AX114" s="4">
        <v>3</v>
      </c>
      <c r="AY114" s="4">
        <v>341</v>
      </c>
      <c r="AZ114" s="4">
        <v>541</v>
      </c>
      <c r="BA114" s="4">
        <v>8</v>
      </c>
      <c r="BB114" s="4">
        <v>869</v>
      </c>
      <c r="BC114" s="4">
        <v>436</v>
      </c>
      <c r="BD114" s="4">
        <v>206</v>
      </c>
      <c r="BE114" s="4">
        <v>729</v>
      </c>
      <c r="BF114" s="4">
        <v>1049</v>
      </c>
      <c r="BG114" s="4">
        <v>1348</v>
      </c>
      <c r="BH114" s="4">
        <v>1575</v>
      </c>
      <c r="BI114" s="4">
        <v>1949</v>
      </c>
      <c r="BJ114" s="4">
        <v>2060</v>
      </c>
      <c r="BK114" s="4">
        <v>2062</v>
      </c>
      <c r="BL114" s="4">
        <v>1559</v>
      </c>
      <c r="BM114" s="4">
        <v>1339</v>
      </c>
      <c r="BN114" s="4">
        <v>1107</v>
      </c>
      <c r="BO114" s="4">
        <v>895</v>
      </c>
    </row>
    <row r="115" spans="2:67" x14ac:dyDescent="0.25">
      <c r="B115" s="4" t="s">
        <v>410</v>
      </c>
      <c r="C115" s="4">
        <v>3574</v>
      </c>
      <c r="D115" s="4">
        <v>181</v>
      </c>
      <c r="E115" s="4">
        <v>77</v>
      </c>
      <c r="F115" s="4">
        <v>2</v>
      </c>
      <c r="G115" s="4">
        <v>228</v>
      </c>
      <c r="H115" s="4">
        <v>6</v>
      </c>
      <c r="I115" s="4">
        <v>246</v>
      </c>
      <c r="J115" s="4">
        <v>167</v>
      </c>
      <c r="K115" s="4">
        <v>67</v>
      </c>
      <c r="L115" s="4">
        <v>255</v>
      </c>
      <c r="M115" s="4">
        <v>404</v>
      </c>
      <c r="N115" s="4">
        <v>492</v>
      </c>
      <c r="O115" s="4">
        <v>511</v>
      </c>
      <c r="P115" s="4">
        <v>712</v>
      </c>
      <c r="Q115" s="4">
        <v>748</v>
      </c>
      <c r="R115" s="4">
        <v>701</v>
      </c>
      <c r="S115" s="4">
        <v>547</v>
      </c>
      <c r="T115" s="4">
        <v>465</v>
      </c>
      <c r="U115" s="4">
        <v>404</v>
      </c>
      <c r="V115" s="4">
        <v>361</v>
      </c>
      <c r="Y115" s="4" t="s">
        <v>410</v>
      </c>
      <c r="Z115" s="4">
        <v>5527</v>
      </c>
      <c r="AA115" s="4">
        <v>185</v>
      </c>
      <c r="AB115" s="4">
        <v>62</v>
      </c>
      <c r="AC115" s="4">
        <v>3</v>
      </c>
      <c r="AD115" s="4">
        <v>292</v>
      </c>
      <c r="AE115" s="4">
        <v>5</v>
      </c>
      <c r="AF115" s="4">
        <v>370</v>
      </c>
      <c r="AG115" s="4">
        <v>277</v>
      </c>
      <c r="AH115" s="4">
        <v>122</v>
      </c>
      <c r="AI115" s="4">
        <v>410</v>
      </c>
      <c r="AJ115" s="4">
        <v>620</v>
      </c>
      <c r="AK115" s="4">
        <v>739</v>
      </c>
      <c r="AL115" s="4">
        <v>867</v>
      </c>
      <c r="AM115" s="4">
        <v>1136</v>
      </c>
      <c r="AN115" s="4">
        <v>1128</v>
      </c>
      <c r="AO115" s="4">
        <v>1091</v>
      </c>
      <c r="AP115" s="4">
        <v>871</v>
      </c>
      <c r="AQ115" s="4">
        <v>756</v>
      </c>
      <c r="AR115" s="4">
        <v>547</v>
      </c>
      <c r="AS115" s="4">
        <v>542</v>
      </c>
      <c r="AU115" s="4" t="s">
        <v>430</v>
      </c>
      <c r="AV115" s="4">
        <v>12223</v>
      </c>
      <c r="AW115" s="4">
        <v>309</v>
      </c>
      <c r="AX115" s="4">
        <v>317</v>
      </c>
      <c r="AY115" s="4">
        <v>3</v>
      </c>
      <c r="AZ115" s="4">
        <v>729</v>
      </c>
      <c r="BA115" s="4">
        <v>650</v>
      </c>
      <c r="BB115" s="4">
        <v>10</v>
      </c>
      <c r="BC115" s="4">
        <v>696</v>
      </c>
      <c r="BD115" s="4">
        <v>512</v>
      </c>
      <c r="BE115" s="4">
        <v>183</v>
      </c>
      <c r="BF115" s="4">
        <v>1412</v>
      </c>
      <c r="BG115" s="4">
        <v>1661</v>
      </c>
      <c r="BH115" s="4">
        <v>1995</v>
      </c>
      <c r="BI115" s="4">
        <v>2564</v>
      </c>
      <c r="BJ115" s="4">
        <v>2584</v>
      </c>
      <c r="BK115" s="4">
        <v>2629</v>
      </c>
      <c r="BL115" s="4">
        <v>1973</v>
      </c>
      <c r="BM115" s="4">
        <v>1742</v>
      </c>
      <c r="BN115" s="4">
        <v>1423</v>
      </c>
      <c r="BO115" s="4">
        <v>1187</v>
      </c>
    </row>
    <row r="116" spans="2:67" x14ac:dyDescent="0.25">
      <c r="B116" s="4" t="s">
        <v>409</v>
      </c>
      <c r="C116" s="4">
        <v>3649</v>
      </c>
      <c r="D116" s="4">
        <v>52</v>
      </c>
      <c r="E116" s="4">
        <v>3</v>
      </c>
      <c r="F116" s="4">
        <v>11</v>
      </c>
      <c r="G116" s="4">
        <v>325</v>
      </c>
      <c r="H116" s="4">
        <v>182</v>
      </c>
      <c r="I116" s="4">
        <v>207</v>
      </c>
      <c r="J116" s="4">
        <v>355</v>
      </c>
      <c r="K116" s="4">
        <v>156</v>
      </c>
      <c r="L116" s="4">
        <v>146</v>
      </c>
      <c r="M116" s="4">
        <v>340</v>
      </c>
      <c r="N116" s="4">
        <v>431</v>
      </c>
      <c r="O116" s="4">
        <v>528</v>
      </c>
      <c r="P116" s="4">
        <v>739</v>
      </c>
      <c r="Q116" s="4">
        <v>734</v>
      </c>
      <c r="R116" s="4">
        <v>732</v>
      </c>
      <c r="S116" s="4">
        <v>576</v>
      </c>
      <c r="T116" s="4">
        <v>461</v>
      </c>
      <c r="U116" s="4">
        <v>364</v>
      </c>
      <c r="V116" s="4">
        <v>317</v>
      </c>
      <c r="Y116" s="4" t="s">
        <v>409</v>
      </c>
      <c r="Z116" s="4">
        <v>14941</v>
      </c>
      <c r="AA116" s="4">
        <v>238</v>
      </c>
      <c r="AB116" s="4">
        <v>5</v>
      </c>
      <c r="AC116" s="4">
        <v>17</v>
      </c>
      <c r="AD116" s="4">
        <v>930</v>
      </c>
      <c r="AE116" s="4">
        <v>870</v>
      </c>
      <c r="AF116" s="4">
        <v>746</v>
      </c>
      <c r="AG116" s="4">
        <v>1187</v>
      </c>
      <c r="AH116" s="4">
        <v>944</v>
      </c>
      <c r="AI116" s="4">
        <v>665</v>
      </c>
      <c r="AJ116" s="4">
        <v>1501</v>
      </c>
      <c r="AK116" s="4">
        <v>1970</v>
      </c>
      <c r="AL116" s="4">
        <v>2294</v>
      </c>
      <c r="AM116" s="4">
        <v>2891</v>
      </c>
      <c r="AN116" s="4">
        <v>2980</v>
      </c>
      <c r="AO116" s="4">
        <v>3004</v>
      </c>
      <c r="AP116" s="4">
        <v>2326</v>
      </c>
      <c r="AQ116" s="4">
        <v>1972</v>
      </c>
      <c r="AR116" s="4">
        <v>1610</v>
      </c>
      <c r="AS116" s="4">
        <v>1257</v>
      </c>
      <c r="AU116" s="4" t="s">
        <v>426</v>
      </c>
      <c r="AV116" s="4">
        <v>11020</v>
      </c>
      <c r="AW116" s="4">
        <v>372</v>
      </c>
      <c r="AX116" s="4">
        <v>468</v>
      </c>
      <c r="AY116" s="4">
        <v>5</v>
      </c>
      <c r="AZ116" s="4">
        <v>605</v>
      </c>
      <c r="BA116" s="4">
        <v>618</v>
      </c>
      <c r="BB116" s="4">
        <v>6</v>
      </c>
      <c r="BC116" s="4">
        <v>475</v>
      </c>
      <c r="BD116" s="4">
        <v>365</v>
      </c>
      <c r="BE116" s="4">
        <v>147</v>
      </c>
      <c r="BF116" s="4">
        <v>1298</v>
      </c>
      <c r="BG116" s="4">
        <v>1511</v>
      </c>
      <c r="BH116" s="4">
        <v>1769</v>
      </c>
      <c r="BI116" s="4">
        <v>2305</v>
      </c>
      <c r="BJ116" s="4">
        <v>2262</v>
      </c>
      <c r="BK116" s="4">
        <v>2288</v>
      </c>
      <c r="BL116" s="4">
        <v>1801</v>
      </c>
      <c r="BM116" s="4">
        <v>1504</v>
      </c>
      <c r="BN116" s="4">
        <v>1261</v>
      </c>
      <c r="BO116" s="4">
        <v>1104</v>
      </c>
    </row>
    <row r="117" spans="2:67" x14ac:dyDescent="0.25">
      <c r="B117" s="4" t="s">
        <v>412</v>
      </c>
      <c r="C117" s="4">
        <v>3227</v>
      </c>
      <c r="D117" s="4">
        <v>96</v>
      </c>
      <c r="E117" s="4">
        <v>1</v>
      </c>
      <c r="F117" s="4">
        <v>5</v>
      </c>
      <c r="G117" s="4">
        <v>318</v>
      </c>
      <c r="H117" s="4">
        <v>153</v>
      </c>
      <c r="I117" s="4">
        <v>175</v>
      </c>
      <c r="J117" s="4">
        <v>294</v>
      </c>
      <c r="K117" s="4">
        <v>163</v>
      </c>
      <c r="L117" s="4">
        <v>150</v>
      </c>
      <c r="M117" s="4">
        <v>342</v>
      </c>
      <c r="N117" s="4">
        <v>392</v>
      </c>
      <c r="O117" s="4">
        <v>442</v>
      </c>
      <c r="P117" s="4">
        <v>623</v>
      </c>
      <c r="Q117" s="4">
        <v>664</v>
      </c>
      <c r="R117" s="4">
        <v>650</v>
      </c>
      <c r="S117" s="4">
        <v>474</v>
      </c>
      <c r="T117" s="4">
        <v>436</v>
      </c>
      <c r="U117" s="4">
        <v>343</v>
      </c>
      <c r="V117" s="4">
        <v>318</v>
      </c>
      <c r="Y117" s="4" t="s">
        <v>412</v>
      </c>
      <c r="Z117" s="4">
        <v>10982</v>
      </c>
      <c r="AA117" s="4">
        <v>208</v>
      </c>
      <c r="AB117" s="4">
        <v>3</v>
      </c>
      <c r="AC117" s="4">
        <v>12</v>
      </c>
      <c r="AD117" s="4">
        <v>863</v>
      </c>
      <c r="AE117" s="4">
        <v>628</v>
      </c>
      <c r="AF117" s="4">
        <v>548</v>
      </c>
      <c r="AG117" s="4">
        <v>1019</v>
      </c>
      <c r="AH117" s="4">
        <v>700</v>
      </c>
      <c r="AI117" s="4">
        <v>475</v>
      </c>
      <c r="AJ117" s="4">
        <v>1123</v>
      </c>
      <c r="AK117" s="4">
        <v>1394</v>
      </c>
      <c r="AL117" s="4">
        <v>1685</v>
      </c>
      <c r="AM117" s="4">
        <v>2097</v>
      </c>
      <c r="AN117" s="4">
        <v>2187</v>
      </c>
      <c r="AO117" s="4">
        <v>2139</v>
      </c>
      <c r="AP117" s="4">
        <v>1671</v>
      </c>
      <c r="AQ117" s="4">
        <v>1477</v>
      </c>
      <c r="AR117" s="4">
        <v>1150</v>
      </c>
      <c r="AS117" s="4">
        <v>900</v>
      </c>
    </row>
    <row r="118" spans="2:67" x14ac:dyDescent="0.25">
      <c r="B118" s="4" t="s">
        <v>420</v>
      </c>
      <c r="C118" s="4">
        <v>1582</v>
      </c>
      <c r="D118" s="4">
        <v>15</v>
      </c>
      <c r="E118" s="4">
        <v>41</v>
      </c>
      <c r="F118" s="4">
        <v>1</v>
      </c>
      <c r="G118" s="4">
        <v>3</v>
      </c>
      <c r="H118" s="4">
        <v>122</v>
      </c>
      <c r="I118" s="4">
        <v>77</v>
      </c>
      <c r="J118" s="4">
        <v>66</v>
      </c>
      <c r="K118" s="4">
        <v>123</v>
      </c>
      <c r="L118" s="4">
        <v>71</v>
      </c>
      <c r="M118" s="4">
        <v>151</v>
      </c>
      <c r="N118" s="4">
        <v>161</v>
      </c>
      <c r="O118" s="4">
        <v>231</v>
      </c>
      <c r="P118" s="4">
        <v>332</v>
      </c>
      <c r="Q118" s="4">
        <v>282</v>
      </c>
      <c r="R118" s="4">
        <v>325</v>
      </c>
      <c r="S118" s="4">
        <v>251</v>
      </c>
      <c r="T118" s="4">
        <v>201</v>
      </c>
      <c r="U118" s="4">
        <v>180</v>
      </c>
      <c r="V118" s="4">
        <v>182</v>
      </c>
      <c r="Y118" s="4" t="s">
        <v>420</v>
      </c>
      <c r="Z118" s="4">
        <v>7454</v>
      </c>
      <c r="AA118" s="4">
        <v>98</v>
      </c>
      <c r="AB118" s="4">
        <v>145</v>
      </c>
      <c r="AC118" s="4">
        <v>1</v>
      </c>
      <c r="AD118" s="4">
        <v>6</v>
      </c>
      <c r="AE118" s="4">
        <v>558</v>
      </c>
      <c r="AF118" s="4">
        <v>444</v>
      </c>
      <c r="AG118" s="4">
        <v>228</v>
      </c>
      <c r="AH118" s="4">
        <v>563</v>
      </c>
      <c r="AI118" s="4">
        <v>440</v>
      </c>
      <c r="AJ118" s="4">
        <v>771</v>
      </c>
      <c r="AK118" s="4">
        <v>995</v>
      </c>
      <c r="AL118" s="4">
        <v>1115</v>
      </c>
      <c r="AM118" s="4">
        <v>1474</v>
      </c>
      <c r="AN118" s="4">
        <v>1490</v>
      </c>
      <c r="AO118" s="4">
        <v>1485</v>
      </c>
      <c r="AP118" s="4">
        <v>1176</v>
      </c>
      <c r="AQ118" s="4">
        <v>1016</v>
      </c>
      <c r="AR118" s="4">
        <v>819</v>
      </c>
      <c r="AS118" s="4">
        <v>724</v>
      </c>
      <c r="AU118" s="4" t="s">
        <v>438</v>
      </c>
      <c r="AV118" s="4"/>
      <c r="AW118" s="4" t="s">
        <v>435</v>
      </c>
      <c r="AX118" s="4"/>
      <c r="AY118" s="4"/>
      <c r="AZ118" s="4"/>
      <c r="BA118" s="4"/>
      <c r="BB118" s="4"/>
      <c r="BC118" s="4"/>
      <c r="BD118" s="4"/>
      <c r="BE118" s="4"/>
      <c r="BF118" s="4" t="s">
        <v>436</v>
      </c>
      <c r="BG118" s="4"/>
      <c r="BH118" s="4"/>
      <c r="BI118" s="4"/>
      <c r="BJ118" s="4"/>
      <c r="BK118" s="4"/>
      <c r="BL118" s="4"/>
      <c r="BM118" s="4"/>
      <c r="BN118" s="4"/>
      <c r="BO118" s="4"/>
    </row>
    <row r="119" spans="2:67" x14ac:dyDescent="0.25">
      <c r="B119" s="4" t="s">
        <v>405</v>
      </c>
      <c r="C119" s="4">
        <v>2079</v>
      </c>
      <c r="D119" s="4">
        <v>38</v>
      </c>
      <c r="E119" s="4">
        <v>89</v>
      </c>
      <c r="F119" s="4">
        <v>2</v>
      </c>
      <c r="G119" s="4">
        <v>4</v>
      </c>
      <c r="H119" s="4">
        <v>179</v>
      </c>
      <c r="I119" s="4">
        <v>87</v>
      </c>
      <c r="J119" s="4">
        <v>62</v>
      </c>
      <c r="K119" s="4">
        <v>137</v>
      </c>
      <c r="L119" s="4">
        <v>88</v>
      </c>
      <c r="M119" s="4">
        <v>219</v>
      </c>
      <c r="N119" s="4">
        <v>217</v>
      </c>
      <c r="O119" s="4">
        <v>299</v>
      </c>
      <c r="P119" s="4">
        <v>411</v>
      </c>
      <c r="Q119" s="4">
        <v>374</v>
      </c>
      <c r="R119" s="4">
        <v>395</v>
      </c>
      <c r="S119" s="4">
        <v>312</v>
      </c>
      <c r="T119" s="4">
        <v>250</v>
      </c>
      <c r="U119" s="4">
        <v>237</v>
      </c>
      <c r="V119" s="4">
        <v>282</v>
      </c>
      <c r="Y119" s="4" t="s">
        <v>405</v>
      </c>
      <c r="Z119" s="4">
        <v>7649</v>
      </c>
      <c r="AA119" s="4">
        <v>77</v>
      </c>
      <c r="AB119" s="4">
        <v>170</v>
      </c>
      <c r="AC119" s="4">
        <v>1</v>
      </c>
      <c r="AD119" s="4">
        <v>1</v>
      </c>
      <c r="AE119" s="4">
        <v>613</v>
      </c>
      <c r="AF119" s="4">
        <v>451</v>
      </c>
      <c r="AG119" s="4">
        <v>230</v>
      </c>
      <c r="AH119" s="4">
        <v>644</v>
      </c>
      <c r="AI119" s="4">
        <v>432</v>
      </c>
      <c r="AJ119" s="4">
        <v>814</v>
      </c>
      <c r="AK119" s="4">
        <v>957</v>
      </c>
      <c r="AL119" s="4">
        <v>1196</v>
      </c>
      <c r="AM119" s="4">
        <v>1487</v>
      </c>
      <c r="AN119" s="4">
        <v>1522</v>
      </c>
      <c r="AO119" s="4">
        <v>1545</v>
      </c>
      <c r="AP119" s="4">
        <v>1155</v>
      </c>
      <c r="AQ119" s="4">
        <v>1037</v>
      </c>
      <c r="AR119" s="4">
        <v>860</v>
      </c>
      <c r="AS119" s="4">
        <v>727</v>
      </c>
      <c r="AU119" s="4" t="s">
        <v>437</v>
      </c>
      <c r="AV119" s="4" t="s">
        <v>401</v>
      </c>
      <c r="AW119" s="4">
        <v>1</v>
      </c>
      <c r="AX119" s="4">
        <v>2</v>
      </c>
      <c r="AY119" s="4">
        <v>3</v>
      </c>
      <c r="AZ119" s="4">
        <v>4</v>
      </c>
      <c r="BA119" s="4">
        <v>5</v>
      </c>
      <c r="BB119" s="4">
        <v>6</v>
      </c>
      <c r="BC119" s="4">
        <v>7</v>
      </c>
      <c r="BD119" s="4">
        <v>8</v>
      </c>
      <c r="BE119" s="4">
        <v>9</v>
      </c>
      <c r="BF119" s="4">
        <v>11</v>
      </c>
      <c r="BG119" s="4">
        <v>12</v>
      </c>
      <c r="BH119" s="4">
        <v>13</v>
      </c>
      <c r="BI119" s="4">
        <v>14</v>
      </c>
      <c r="BJ119" s="4">
        <v>15</v>
      </c>
      <c r="BK119" s="4">
        <v>16</v>
      </c>
      <c r="BL119" s="4">
        <v>17</v>
      </c>
      <c r="BM119" s="4">
        <v>18</v>
      </c>
      <c r="BN119" s="4">
        <v>19</v>
      </c>
      <c r="BO119" s="4" t="s">
        <v>4</v>
      </c>
    </row>
    <row r="120" spans="2:67" x14ac:dyDescent="0.25">
      <c r="B120" s="4" t="s">
        <v>419</v>
      </c>
      <c r="C120" s="4">
        <v>1562</v>
      </c>
      <c r="D120" s="4">
        <v>29</v>
      </c>
      <c r="E120" s="4">
        <v>22</v>
      </c>
      <c r="F120" s="4">
        <v>106</v>
      </c>
      <c r="G120" s="4">
        <v>1</v>
      </c>
      <c r="H120" s="4">
        <v>3</v>
      </c>
      <c r="I120" s="4">
        <v>147</v>
      </c>
      <c r="J120" s="4">
        <v>33</v>
      </c>
      <c r="K120" s="4">
        <v>46</v>
      </c>
      <c r="L120" s="4">
        <v>96</v>
      </c>
      <c r="M120" s="4">
        <v>153</v>
      </c>
      <c r="N120" s="4">
        <v>215</v>
      </c>
      <c r="O120" s="4">
        <v>190</v>
      </c>
      <c r="P120" s="4">
        <v>235</v>
      </c>
      <c r="Q120" s="4">
        <v>294</v>
      </c>
      <c r="R120" s="4">
        <v>292</v>
      </c>
      <c r="S120" s="4">
        <v>160</v>
      </c>
      <c r="T120" s="4">
        <v>198</v>
      </c>
      <c r="U120" s="4">
        <v>189</v>
      </c>
      <c r="V120" s="4">
        <v>254</v>
      </c>
      <c r="Y120" s="4" t="s">
        <v>419</v>
      </c>
      <c r="Z120" s="4">
        <v>5168</v>
      </c>
      <c r="AA120" s="4">
        <v>85</v>
      </c>
      <c r="AB120" s="4">
        <v>68</v>
      </c>
      <c r="AC120" s="4">
        <v>202</v>
      </c>
      <c r="AD120" s="4">
        <v>4</v>
      </c>
      <c r="AE120" s="4">
        <v>4</v>
      </c>
      <c r="AF120" s="4">
        <v>370</v>
      </c>
      <c r="AG120" s="4">
        <v>176</v>
      </c>
      <c r="AH120" s="4">
        <v>101</v>
      </c>
      <c r="AI120" s="4">
        <v>299</v>
      </c>
      <c r="AJ120" s="4">
        <v>597</v>
      </c>
      <c r="AK120" s="4">
        <v>667</v>
      </c>
      <c r="AL120" s="4">
        <v>795</v>
      </c>
      <c r="AM120" s="4">
        <v>1093</v>
      </c>
      <c r="AN120" s="4">
        <v>988</v>
      </c>
      <c r="AO120" s="4">
        <v>1105</v>
      </c>
      <c r="AP120" s="4">
        <v>888</v>
      </c>
      <c r="AQ120" s="4">
        <v>707</v>
      </c>
      <c r="AR120" s="4">
        <v>621</v>
      </c>
      <c r="AS120" s="4">
        <v>541</v>
      </c>
      <c r="AU120" s="4" t="s">
        <v>423</v>
      </c>
      <c r="AV120" s="4">
        <f>AV103/$N$147</f>
        <v>0.13942496582779088</v>
      </c>
      <c r="AW120" s="68">
        <f t="shared" ref="AW120:BK120" si="187">AW103/$AV103</f>
        <v>2.6323338339267334E-3</v>
      </c>
      <c r="AX120" s="68">
        <f t="shared" si="187"/>
        <v>5.4536557379815401E-2</v>
      </c>
      <c r="AY120" s="68">
        <f t="shared" si="187"/>
        <v>6.957123331589693E-2</v>
      </c>
      <c r="AZ120" s="68">
        <f t="shared" si="187"/>
        <v>5.477279246747549E-2</v>
      </c>
      <c r="BA120" s="68">
        <f t="shared" si="187"/>
        <v>0.10417967365810034</v>
      </c>
      <c r="BB120" s="68">
        <f t="shared" si="187"/>
        <v>6.7057017025800247E-2</v>
      </c>
      <c r="BC120" s="68">
        <f t="shared" si="187"/>
        <v>5.8552553870036952E-2</v>
      </c>
      <c r="BD120" s="68">
        <f t="shared" si="187"/>
        <v>5.8198201238546819E-2</v>
      </c>
      <c r="BE120" s="68">
        <f t="shared" si="187"/>
        <v>2.075493984442232E-3</v>
      </c>
      <c r="BF120" s="68">
        <f t="shared" si="187"/>
        <v>9.4848387695526726E-2</v>
      </c>
      <c r="BG120" s="68">
        <f t="shared" si="187"/>
        <v>0.12559269696100434</v>
      </c>
      <c r="BH120" s="68">
        <f t="shared" si="187"/>
        <v>0.14796753454938158</v>
      </c>
      <c r="BI120" s="68">
        <f t="shared" si="187"/>
        <v>0.19065858967652666</v>
      </c>
      <c r="BJ120" s="68">
        <f t="shared" si="187"/>
        <v>0.19450584681841959</v>
      </c>
      <c r="BK120" s="68">
        <f t="shared" si="187"/>
        <v>0.18983176686971634</v>
      </c>
      <c r="BL120" s="68">
        <f t="shared" ref="BL120:BO133" si="188">BL103/$AV103</f>
        <v>0.14951993655400503</v>
      </c>
      <c r="BM120" s="68">
        <f t="shared" si="188"/>
        <v>0.12559269696100434</v>
      </c>
      <c r="BN120" s="68">
        <f t="shared" si="188"/>
        <v>9.5135244587685408E-2</v>
      </c>
      <c r="BO120" s="68">
        <f t="shared" si="188"/>
        <v>6.860941903042371E-2</v>
      </c>
    </row>
    <row r="121" spans="2:67" x14ac:dyDescent="0.25">
      <c r="B121" s="4" t="s">
        <v>416</v>
      </c>
      <c r="C121" s="4">
        <v>1052</v>
      </c>
      <c r="D121" s="4">
        <v>17</v>
      </c>
      <c r="E121" s="4">
        <v>27</v>
      </c>
      <c r="F121" s="4">
        <v>32</v>
      </c>
      <c r="G121" s="4">
        <v>1</v>
      </c>
      <c r="H121" s="4">
        <v>0</v>
      </c>
      <c r="I121" s="4">
        <v>86</v>
      </c>
      <c r="J121" s="4">
        <v>21</v>
      </c>
      <c r="K121" s="4">
        <v>27</v>
      </c>
      <c r="L121" s="4">
        <v>76</v>
      </c>
      <c r="M121" s="4">
        <v>123</v>
      </c>
      <c r="N121" s="4">
        <v>133</v>
      </c>
      <c r="O121" s="4">
        <v>143</v>
      </c>
      <c r="P121" s="4">
        <v>211</v>
      </c>
      <c r="Q121" s="4">
        <v>226</v>
      </c>
      <c r="R121" s="4">
        <v>198</v>
      </c>
      <c r="S121" s="4">
        <v>151</v>
      </c>
      <c r="T121" s="4">
        <v>146</v>
      </c>
      <c r="U121" s="4">
        <v>102</v>
      </c>
      <c r="V121" s="4">
        <v>157</v>
      </c>
      <c r="Y121" s="4" t="s">
        <v>416</v>
      </c>
      <c r="Z121" s="4">
        <v>5157</v>
      </c>
      <c r="AA121" s="4">
        <v>84</v>
      </c>
      <c r="AB121" s="4">
        <v>71</v>
      </c>
      <c r="AC121" s="4">
        <v>194</v>
      </c>
      <c r="AD121" s="4">
        <v>2</v>
      </c>
      <c r="AE121" s="4">
        <v>6</v>
      </c>
      <c r="AF121" s="4">
        <v>443</v>
      </c>
      <c r="AG121" s="4">
        <v>137</v>
      </c>
      <c r="AH121" s="4">
        <v>113</v>
      </c>
      <c r="AI121" s="4">
        <v>393</v>
      </c>
      <c r="AJ121" s="4">
        <v>581</v>
      </c>
      <c r="AK121" s="4">
        <v>699</v>
      </c>
      <c r="AL121" s="4">
        <v>817</v>
      </c>
      <c r="AM121" s="4">
        <v>1003</v>
      </c>
      <c r="AN121" s="4">
        <v>1023</v>
      </c>
      <c r="AO121" s="4">
        <v>1072</v>
      </c>
      <c r="AP121" s="4">
        <v>805</v>
      </c>
      <c r="AQ121" s="4">
        <v>689</v>
      </c>
      <c r="AR121" s="4">
        <v>616</v>
      </c>
      <c r="AS121" s="4">
        <v>527</v>
      </c>
      <c r="AU121" s="4" t="s">
        <v>422</v>
      </c>
      <c r="AV121" s="4">
        <f t="shared" ref="AV121:AV133" si="189">AV104/$N$147</f>
        <v>8.6466864132237628E-2</v>
      </c>
      <c r="AW121" s="68">
        <f t="shared" ref="AW121:BK121" si="190">AW104/$AV104</f>
        <v>1.3060158354420046E-3</v>
      </c>
      <c r="AX121" s="68">
        <f t="shared" si="190"/>
        <v>5.8770712594890216E-2</v>
      </c>
      <c r="AY121" s="68">
        <f t="shared" si="190"/>
        <v>9.0931352542649585E-2</v>
      </c>
      <c r="AZ121" s="68">
        <f t="shared" si="190"/>
        <v>2.1195548662694203E-2</v>
      </c>
      <c r="BA121" s="68">
        <f t="shared" si="190"/>
        <v>7.8905123391287788E-2</v>
      </c>
      <c r="BB121" s="68">
        <f t="shared" si="190"/>
        <v>8.987021467635295E-2</v>
      </c>
      <c r="BC121" s="68">
        <f t="shared" si="190"/>
        <v>8.9788588686637825E-4</v>
      </c>
      <c r="BD121" s="68">
        <f t="shared" si="190"/>
        <v>2.7916088482572852E-2</v>
      </c>
      <c r="BE121" s="68">
        <f t="shared" si="190"/>
        <v>2.4351753598345714E-2</v>
      </c>
      <c r="BF121" s="68">
        <f t="shared" si="190"/>
        <v>0.10004625472750524</v>
      </c>
      <c r="BG121" s="68">
        <f t="shared" si="190"/>
        <v>0.13277827660327049</v>
      </c>
      <c r="BH121" s="68">
        <f t="shared" si="190"/>
        <v>0.15196038418632493</v>
      </c>
      <c r="BI121" s="68">
        <f t="shared" si="190"/>
        <v>0.20142573395369084</v>
      </c>
      <c r="BJ121" s="68">
        <f t="shared" si="190"/>
        <v>0.20523494680706336</v>
      </c>
      <c r="BK121" s="68">
        <f t="shared" si="190"/>
        <v>0.19707234783555083</v>
      </c>
      <c r="BL121" s="68">
        <f t="shared" si="188"/>
        <v>0.15998693984164558</v>
      </c>
      <c r="BM121" s="68">
        <f t="shared" si="188"/>
        <v>0.13462846570348</v>
      </c>
      <c r="BN121" s="68">
        <f t="shared" si="188"/>
        <v>0.101842026501238</v>
      </c>
      <c r="BO121" s="68">
        <f t="shared" si="188"/>
        <v>7.9422087992816914E-2</v>
      </c>
    </row>
    <row r="122" spans="2:67" x14ac:dyDescent="0.25">
      <c r="AU122" s="4" t="s">
        <v>441</v>
      </c>
      <c r="AV122" s="4">
        <f t="shared" si="189"/>
        <v>3.6746005792218851E-2</v>
      </c>
      <c r="AW122" s="68">
        <f t="shared" ref="AW122:BK122" si="191">AW105/$AV105</f>
        <v>1.0884179524937576E-3</v>
      </c>
      <c r="AX122" s="68">
        <f t="shared" si="191"/>
        <v>6.6649593443882452E-2</v>
      </c>
      <c r="AY122" s="68">
        <f t="shared" si="191"/>
        <v>7.9902682630129965E-2</v>
      </c>
      <c r="AZ122" s="68">
        <f t="shared" si="191"/>
        <v>2.100006402458544E-2</v>
      </c>
      <c r="BA122" s="68">
        <f t="shared" si="191"/>
        <v>8.0030731801011584E-2</v>
      </c>
      <c r="BB122" s="68">
        <f t="shared" si="191"/>
        <v>7.8814264677636206E-2</v>
      </c>
      <c r="BC122" s="68">
        <f t="shared" si="191"/>
        <v>1.9847621486650873E-3</v>
      </c>
      <c r="BD122" s="68">
        <f t="shared" si="191"/>
        <v>2.6250080030731801E-2</v>
      </c>
      <c r="BE122" s="68">
        <f t="shared" si="191"/>
        <v>2.4777514565593187E-2</v>
      </c>
      <c r="BF122" s="68">
        <f t="shared" si="191"/>
        <v>0.10205518919264998</v>
      </c>
      <c r="BG122" s="68">
        <f t="shared" si="191"/>
        <v>0.13144247390998143</v>
      </c>
      <c r="BH122" s="68">
        <f t="shared" si="191"/>
        <v>0.15135411998207313</v>
      </c>
      <c r="BI122" s="68">
        <f t="shared" si="191"/>
        <v>0.20692746014469557</v>
      </c>
      <c r="BJ122" s="68">
        <f t="shared" si="191"/>
        <v>0.20750368141366285</v>
      </c>
      <c r="BK122" s="68">
        <f t="shared" si="191"/>
        <v>0.1954670593507907</v>
      </c>
      <c r="BL122" s="68">
        <f t="shared" si="188"/>
        <v>0.15782060311159485</v>
      </c>
      <c r="BM122" s="68">
        <f t="shared" si="188"/>
        <v>0.13310711313144247</v>
      </c>
      <c r="BN122" s="68">
        <f t="shared" si="188"/>
        <v>0.10621678724630258</v>
      </c>
      <c r="BO122" s="68">
        <f t="shared" si="188"/>
        <v>8.035085472821564E-2</v>
      </c>
    </row>
    <row r="123" spans="2:67" x14ac:dyDescent="0.25">
      <c r="B123" s="4" t="s">
        <v>400</v>
      </c>
      <c r="C123" s="4"/>
      <c r="D123" s="4" t="s">
        <v>435</v>
      </c>
      <c r="E123" s="4"/>
      <c r="F123" s="4"/>
      <c r="G123" s="4"/>
      <c r="H123" s="4"/>
      <c r="I123" s="4"/>
      <c r="J123" s="4"/>
      <c r="K123" s="4"/>
      <c r="L123" s="4"/>
      <c r="M123" s="4" t="s">
        <v>436</v>
      </c>
      <c r="N123" s="4"/>
      <c r="O123" s="4"/>
      <c r="P123" s="4"/>
      <c r="Q123" s="4"/>
      <c r="R123" s="4"/>
      <c r="S123" s="4"/>
      <c r="T123" s="4"/>
      <c r="U123" s="4"/>
      <c r="V123" s="4"/>
      <c r="Y123" s="4" t="s">
        <v>399</v>
      </c>
      <c r="Z123" s="4"/>
      <c r="AA123" s="4" t="s">
        <v>435</v>
      </c>
      <c r="AB123" s="4"/>
      <c r="AC123" s="4"/>
      <c r="AD123" s="4"/>
      <c r="AE123" s="4"/>
      <c r="AF123" s="4"/>
      <c r="AG123" s="4"/>
      <c r="AH123" s="4"/>
      <c r="AI123" s="4"/>
      <c r="AJ123" s="4" t="s">
        <v>436</v>
      </c>
      <c r="AK123" s="4"/>
      <c r="AL123" s="4"/>
      <c r="AM123" s="4"/>
      <c r="AN123" s="4"/>
      <c r="AO123" s="4"/>
      <c r="AP123" s="4"/>
      <c r="AQ123" s="4"/>
      <c r="AR123" s="4"/>
      <c r="AS123" s="4"/>
      <c r="AU123" s="4" t="s">
        <v>424</v>
      </c>
      <c r="AV123" s="4">
        <f t="shared" si="189"/>
        <v>6.5791795376106035E-2</v>
      </c>
      <c r="AW123" s="68">
        <f t="shared" ref="AW123:BK123" si="192">AW106/$AV106</f>
        <v>1.966744144466297E-2</v>
      </c>
      <c r="AX123" s="68">
        <f t="shared" si="192"/>
        <v>1.2515644555694619E-3</v>
      </c>
      <c r="AY123" s="68">
        <f t="shared" si="192"/>
        <v>6.5295905596281067E-2</v>
      </c>
      <c r="AZ123" s="68">
        <f t="shared" si="192"/>
        <v>8.7752547827641691E-2</v>
      </c>
      <c r="BA123" s="68">
        <f t="shared" si="192"/>
        <v>2.3922760593599143E-2</v>
      </c>
      <c r="BB123" s="68">
        <f t="shared" si="192"/>
        <v>8.6429465403182554E-2</v>
      </c>
      <c r="BC123" s="68">
        <f t="shared" si="192"/>
        <v>7.6059359914178434E-2</v>
      </c>
      <c r="BD123" s="68">
        <f t="shared" si="192"/>
        <v>5.7214375111746825E-4</v>
      </c>
      <c r="BE123" s="68">
        <f t="shared" si="192"/>
        <v>2.6175576613624175E-2</v>
      </c>
      <c r="BF123" s="68">
        <f t="shared" si="192"/>
        <v>0.10209190059002324</v>
      </c>
      <c r="BG123" s="68">
        <f t="shared" si="192"/>
        <v>0.12948328267477205</v>
      </c>
      <c r="BH123" s="68">
        <f t="shared" si="192"/>
        <v>0.16180940461290899</v>
      </c>
      <c r="BI123" s="68">
        <f t="shared" si="192"/>
        <v>0.19831932773109243</v>
      </c>
      <c r="BJ123" s="68">
        <f t="shared" si="192"/>
        <v>0.20210978008224567</v>
      </c>
      <c r="BK123" s="68">
        <f t="shared" si="192"/>
        <v>0.20210978008224567</v>
      </c>
      <c r="BL123" s="68">
        <f t="shared" si="188"/>
        <v>0.15998569640622207</v>
      </c>
      <c r="BM123" s="68">
        <f t="shared" si="188"/>
        <v>0.13470409440371894</v>
      </c>
      <c r="BN123" s="68">
        <f t="shared" si="188"/>
        <v>0.1040228857500447</v>
      </c>
      <c r="BO123" s="68">
        <f t="shared" si="188"/>
        <v>7.9241909529769353E-2</v>
      </c>
    </row>
    <row r="124" spans="2:67" x14ac:dyDescent="0.25">
      <c r="B124" s="4" t="s">
        <v>434</v>
      </c>
      <c r="C124" s="4" t="s">
        <v>401</v>
      </c>
      <c r="D124" s="4">
        <v>1</v>
      </c>
      <c r="E124" s="4">
        <v>2</v>
      </c>
      <c r="F124" s="4">
        <v>3</v>
      </c>
      <c r="G124" s="4">
        <v>4</v>
      </c>
      <c r="H124" s="4">
        <v>5</v>
      </c>
      <c r="I124" s="4">
        <v>6</v>
      </c>
      <c r="J124" s="4">
        <v>7</v>
      </c>
      <c r="K124" s="4">
        <v>8</v>
      </c>
      <c r="L124" s="4">
        <v>9</v>
      </c>
      <c r="M124" s="4">
        <v>11</v>
      </c>
      <c r="N124" s="4">
        <v>12</v>
      </c>
      <c r="O124" s="4">
        <v>13</v>
      </c>
      <c r="P124" s="4">
        <v>14</v>
      </c>
      <c r="Q124" s="4">
        <v>15</v>
      </c>
      <c r="R124" s="4">
        <v>16</v>
      </c>
      <c r="S124" s="4">
        <v>17</v>
      </c>
      <c r="T124" s="4">
        <v>18</v>
      </c>
      <c r="U124" s="4">
        <v>19</v>
      </c>
      <c r="V124" s="4" t="s">
        <v>4</v>
      </c>
      <c r="Y124" s="4" t="s">
        <v>434</v>
      </c>
      <c r="Z124" s="4" t="s">
        <v>401</v>
      </c>
      <c r="AA124" s="4">
        <v>1</v>
      </c>
      <c r="AB124" s="4">
        <v>2</v>
      </c>
      <c r="AC124" s="4">
        <v>3</v>
      </c>
      <c r="AD124" s="4">
        <v>4</v>
      </c>
      <c r="AE124" s="4">
        <v>5</v>
      </c>
      <c r="AF124" s="4">
        <v>6</v>
      </c>
      <c r="AG124" s="4">
        <v>7</v>
      </c>
      <c r="AH124" s="4">
        <v>8</v>
      </c>
      <c r="AI124" s="4">
        <v>9</v>
      </c>
      <c r="AJ124" s="4">
        <v>11</v>
      </c>
      <c r="AK124" s="4">
        <v>12</v>
      </c>
      <c r="AL124" s="4">
        <v>13</v>
      </c>
      <c r="AM124" s="4">
        <v>14</v>
      </c>
      <c r="AN124" s="4">
        <v>15</v>
      </c>
      <c r="AO124" s="4">
        <v>16</v>
      </c>
      <c r="AP124" s="4">
        <v>17</v>
      </c>
      <c r="AQ124" s="4">
        <v>18</v>
      </c>
      <c r="AR124" s="4">
        <v>19</v>
      </c>
      <c r="AS124" s="4" t="s">
        <v>4</v>
      </c>
      <c r="AU124" s="4" t="s">
        <v>425</v>
      </c>
      <c r="AV124" s="4">
        <f t="shared" si="189"/>
        <v>6.2672184409944168E-2</v>
      </c>
      <c r="AW124" s="68">
        <f t="shared" ref="AW124:BK124" si="193">AW107/$AV107</f>
        <v>1.9520252261721535E-3</v>
      </c>
      <c r="AX124" s="68">
        <f t="shared" si="193"/>
        <v>7.5228049100942232E-2</v>
      </c>
      <c r="AY124" s="68">
        <f t="shared" si="193"/>
        <v>2.1284582754607907E-2</v>
      </c>
      <c r="AZ124" s="68">
        <f t="shared" si="193"/>
        <v>3.5211531964413081E-2</v>
      </c>
      <c r="BA124" s="68">
        <f t="shared" si="193"/>
        <v>9.5686775029092688E-2</v>
      </c>
      <c r="BB124" s="68">
        <f t="shared" si="193"/>
        <v>1.501557866286272E-3</v>
      </c>
      <c r="BC124" s="68">
        <f t="shared" si="193"/>
        <v>3.8026952963699838E-2</v>
      </c>
      <c r="BD124" s="68">
        <f t="shared" si="193"/>
        <v>3.9453432936671799E-2</v>
      </c>
      <c r="BE124" s="68">
        <f t="shared" si="193"/>
        <v>1.3176170276662036E-2</v>
      </c>
      <c r="BF124" s="68">
        <f t="shared" si="193"/>
        <v>0.11085250947858404</v>
      </c>
      <c r="BG124" s="68">
        <f t="shared" si="193"/>
        <v>0.13667930477870791</v>
      </c>
      <c r="BH124" s="68">
        <f t="shared" si="193"/>
        <v>0.15890236119974474</v>
      </c>
      <c r="BI124" s="68">
        <f t="shared" si="193"/>
        <v>0.21070610758662112</v>
      </c>
      <c r="BJ124" s="68">
        <f t="shared" si="193"/>
        <v>0.20428694770824732</v>
      </c>
      <c r="BK124" s="68">
        <f t="shared" si="193"/>
        <v>0.20721498554750553</v>
      </c>
      <c r="BL124" s="68">
        <f t="shared" si="188"/>
        <v>0.16198055482563159</v>
      </c>
      <c r="BM124" s="68">
        <f t="shared" si="188"/>
        <v>0.13273771537970644</v>
      </c>
      <c r="BN124" s="68">
        <f t="shared" si="188"/>
        <v>0.10923833477232629</v>
      </c>
      <c r="BO124" s="68">
        <f t="shared" si="188"/>
        <v>9.0431322497090738E-2</v>
      </c>
    </row>
    <row r="125" spans="2:67" x14ac:dyDescent="0.25">
      <c r="B125" s="4" t="s">
        <v>403</v>
      </c>
      <c r="C125" s="4">
        <f>C103/$N$147</f>
        <v>2.7902402759185325E-2</v>
      </c>
      <c r="D125" s="68">
        <f>D103/$C103</f>
        <v>1.4333895446880271E-3</v>
      </c>
      <c r="E125" s="68">
        <f t="shared" ref="E125:V139" si="194">E103/$C103</f>
        <v>6.2394603709949412E-2</v>
      </c>
      <c r="F125" s="68">
        <f t="shared" si="194"/>
        <v>6.5682967959527827E-2</v>
      </c>
      <c r="G125" s="68">
        <f t="shared" si="194"/>
        <v>5.8600337268128161E-2</v>
      </c>
      <c r="H125" s="68">
        <f t="shared" si="194"/>
        <v>0.10050590219224283</v>
      </c>
      <c r="I125" s="68">
        <f t="shared" si="194"/>
        <v>9.097807757166948E-2</v>
      </c>
      <c r="J125" s="68">
        <f t="shared" si="194"/>
        <v>6.1888701517706576E-2</v>
      </c>
      <c r="K125" s="68">
        <f t="shared" si="194"/>
        <v>5.7672849915682965E-2</v>
      </c>
      <c r="L125" s="68">
        <f t="shared" si="194"/>
        <v>4.1821247892074198E-2</v>
      </c>
      <c r="M125" s="68">
        <f t="shared" si="194"/>
        <v>9.0640809443507595E-2</v>
      </c>
      <c r="N125" s="68">
        <f t="shared" si="194"/>
        <v>0.12116357504215852</v>
      </c>
      <c r="O125" s="68">
        <f t="shared" si="194"/>
        <v>0.1403035413153457</v>
      </c>
      <c r="P125" s="68">
        <f t="shared" si="194"/>
        <v>0.19468802698145024</v>
      </c>
      <c r="Q125" s="68">
        <f t="shared" si="194"/>
        <v>0.20295109612141651</v>
      </c>
      <c r="R125" s="68">
        <f t="shared" si="194"/>
        <v>0.19072512647554807</v>
      </c>
      <c r="S125" s="68">
        <f t="shared" si="194"/>
        <v>0.14822934232715007</v>
      </c>
      <c r="T125" s="68">
        <f t="shared" si="194"/>
        <v>0.12403035413153457</v>
      </c>
      <c r="U125" s="68">
        <f t="shared" si="194"/>
        <v>8.9207419898819557E-2</v>
      </c>
      <c r="V125" s="68">
        <f t="shared" si="194"/>
        <v>4.367622259696459E-2</v>
      </c>
      <c r="W125" s="5"/>
      <c r="Y125" s="4" t="s">
        <v>403</v>
      </c>
      <c r="Z125" s="4">
        <f>Z103/$N$147</f>
        <v>7.2950902593323652E-2</v>
      </c>
      <c r="AA125" s="68">
        <f>AA103/$Z103</f>
        <v>7.4174406604747166E-4</v>
      </c>
      <c r="AB125" s="68">
        <f t="shared" ref="AB125:AS125" si="195">AB103/$Z103</f>
        <v>5.0793343653250771E-2</v>
      </c>
      <c r="AC125" s="68">
        <f t="shared" si="195"/>
        <v>7.2432920536635706E-2</v>
      </c>
      <c r="AD125" s="68">
        <f t="shared" si="195"/>
        <v>5.1406088751289991E-2</v>
      </c>
      <c r="AE125" s="68">
        <f t="shared" si="195"/>
        <v>9.7587719298245612E-2</v>
      </c>
      <c r="AF125" s="68">
        <f t="shared" si="195"/>
        <v>9.8297213622291019E-2</v>
      </c>
      <c r="AG125" s="68">
        <f t="shared" si="195"/>
        <v>6.2532249742002069E-2</v>
      </c>
      <c r="AH125" s="68">
        <f t="shared" si="195"/>
        <v>5.9823271413828691E-2</v>
      </c>
      <c r="AI125" s="68">
        <f t="shared" si="195"/>
        <v>4.6117131062951497E-2</v>
      </c>
      <c r="AJ125" s="68">
        <f t="shared" si="195"/>
        <v>9.0105779153766774E-2</v>
      </c>
      <c r="AK125" s="68">
        <f t="shared" si="195"/>
        <v>0.11413183694530443</v>
      </c>
      <c r="AL125" s="68">
        <f t="shared" si="195"/>
        <v>0.14567208462332301</v>
      </c>
      <c r="AM125" s="68">
        <f t="shared" si="195"/>
        <v>0.17547084623323014</v>
      </c>
      <c r="AN125" s="68">
        <f t="shared" si="195"/>
        <v>0.18127579979360164</v>
      </c>
      <c r="AO125" s="68">
        <f t="shared" si="195"/>
        <v>0.18140479876160992</v>
      </c>
      <c r="AP125" s="68">
        <f t="shared" si="195"/>
        <v>0.14018962848297215</v>
      </c>
      <c r="AQ125" s="68">
        <f t="shared" si="195"/>
        <v>0.1190015479876161</v>
      </c>
      <c r="AR125" s="68">
        <f t="shared" si="195"/>
        <v>8.7816047471620223E-2</v>
      </c>
      <c r="AS125" s="68">
        <f t="shared" si="195"/>
        <v>6.9014447884416921E-2</v>
      </c>
      <c r="AU125" s="4" t="s">
        <v>428</v>
      </c>
      <c r="AV125" s="4">
        <f t="shared" si="189"/>
        <v>2.7747128005213468E-2</v>
      </c>
      <c r="AW125" s="68">
        <f t="shared" ref="AW125:BK125" si="196">AW108/$AV108</f>
        <v>1.1022553840936069E-3</v>
      </c>
      <c r="AX125" s="68">
        <f t="shared" si="196"/>
        <v>7.885365440054265E-2</v>
      </c>
      <c r="AY125" s="68">
        <f t="shared" si="196"/>
        <v>2.7980328980837715E-2</v>
      </c>
      <c r="AZ125" s="68">
        <f t="shared" si="196"/>
        <v>3.5356961166694928E-2</v>
      </c>
      <c r="BA125" s="68">
        <f t="shared" si="196"/>
        <v>9.3352552145158557E-2</v>
      </c>
      <c r="BB125" s="68">
        <f t="shared" si="196"/>
        <v>2.6284551466847551E-3</v>
      </c>
      <c r="BC125" s="68">
        <f t="shared" si="196"/>
        <v>3.8070205189079193E-2</v>
      </c>
      <c r="BD125" s="68">
        <f t="shared" si="196"/>
        <v>3.2558928268611155E-2</v>
      </c>
      <c r="BE125" s="68">
        <f t="shared" si="196"/>
        <v>1.3566220111921316E-2</v>
      </c>
      <c r="BF125" s="68">
        <f t="shared" si="196"/>
        <v>0.11081906053925725</v>
      </c>
      <c r="BG125" s="68">
        <f t="shared" si="196"/>
        <v>0.13752755638460235</v>
      </c>
      <c r="BH125" s="68">
        <f t="shared" si="196"/>
        <v>0.15745294217398678</v>
      </c>
      <c r="BI125" s="68">
        <f t="shared" si="196"/>
        <v>0.19967780227234186</v>
      </c>
      <c r="BJ125" s="68">
        <f t="shared" si="196"/>
        <v>0.20663049007970155</v>
      </c>
      <c r="BK125" s="68">
        <f t="shared" si="196"/>
        <v>0.20815668984229269</v>
      </c>
      <c r="BL125" s="68">
        <f t="shared" si="188"/>
        <v>0.15533322028149907</v>
      </c>
      <c r="BM125" s="68">
        <f t="shared" si="188"/>
        <v>0.13269459046973037</v>
      </c>
      <c r="BN125" s="68">
        <f t="shared" si="188"/>
        <v>0.11471934882143463</v>
      </c>
      <c r="BO125" s="68">
        <f t="shared" si="188"/>
        <v>8.6315075462099378E-2</v>
      </c>
    </row>
    <row r="126" spans="2:67" x14ac:dyDescent="0.25">
      <c r="B126" s="4" t="s">
        <v>408</v>
      </c>
      <c r="C126" s="4">
        <f t="shared" ref="C126:C143" si="197">C104/$N$147</f>
        <v>1.0130501372769983E-2</v>
      </c>
      <c r="D126" s="68">
        <f t="shared" ref="D126:S141" si="198">D104/$C104</f>
        <v>1.0450534138411519E-2</v>
      </c>
      <c r="E126" s="68">
        <f t="shared" si="198"/>
        <v>6.9670227589410129E-4</v>
      </c>
      <c r="F126" s="68">
        <f t="shared" si="198"/>
        <v>7.0831398049233621E-2</v>
      </c>
      <c r="G126" s="68">
        <f t="shared" si="198"/>
        <v>5.4575011611704596E-2</v>
      </c>
      <c r="H126" s="68">
        <f t="shared" si="198"/>
        <v>4.6911286576869486E-2</v>
      </c>
      <c r="I126" s="68">
        <f t="shared" si="198"/>
        <v>0.11170459823502091</v>
      </c>
      <c r="J126" s="68">
        <f t="shared" si="198"/>
        <v>6.061309800278681E-2</v>
      </c>
      <c r="K126" s="68">
        <f t="shared" si="198"/>
        <v>4.9001393404551785E-2</v>
      </c>
      <c r="L126" s="68">
        <f t="shared" si="198"/>
        <v>4.9465861588481187E-2</v>
      </c>
      <c r="M126" s="68">
        <f t="shared" si="198"/>
        <v>0.10032512772875057</v>
      </c>
      <c r="N126" s="68">
        <f t="shared" si="198"/>
        <v>0.13283790060380865</v>
      </c>
      <c r="O126" s="68">
        <f t="shared" si="198"/>
        <v>0.13910822108685555</v>
      </c>
      <c r="P126" s="68">
        <f t="shared" si="198"/>
        <v>0.20157919182535997</v>
      </c>
      <c r="Q126" s="68">
        <f t="shared" si="198"/>
        <v>0.20599163957268926</v>
      </c>
      <c r="R126" s="68">
        <f t="shared" si="198"/>
        <v>0.19832791453785414</v>
      </c>
      <c r="S126" s="68">
        <f t="shared" si="198"/>
        <v>0.14909428704133768</v>
      </c>
      <c r="T126" s="68">
        <f t="shared" si="194"/>
        <v>0.12796098467254993</v>
      </c>
      <c r="U126" s="68">
        <f t="shared" si="194"/>
        <v>9.8467254993032979E-2</v>
      </c>
      <c r="V126" s="68">
        <f t="shared" si="194"/>
        <v>6.7812354853692525E-2</v>
      </c>
      <c r="W126" s="5"/>
      <c r="Y126" s="4" t="s">
        <v>408</v>
      </c>
      <c r="Z126" s="4">
        <f t="shared" ref="Z126:Z143" si="199">Z104/$N$147</f>
        <v>4.0187929505261698E-2</v>
      </c>
      <c r="AA126" s="68">
        <f t="shared" ref="AA126:AS139" si="200">AA104/$Z104</f>
        <v>1.2293642430628733E-2</v>
      </c>
      <c r="AB126" s="68">
        <f t="shared" si="200"/>
        <v>5.2687038988408848E-4</v>
      </c>
      <c r="AC126" s="68">
        <f t="shared" si="200"/>
        <v>6.2580494087343397E-2</v>
      </c>
      <c r="AD126" s="68">
        <f t="shared" si="200"/>
        <v>6.3400070249385321E-2</v>
      </c>
      <c r="AE126" s="68">
        <f t="shared" si="200"/>
        <v>5.2745580142840413E-2</v>
      </c>
      <c r="AF126" s="68">
        <f t="shared" si="200"/>
        <v>0.10818405338953284</v>
      </c>
      <c r="AG126" s="68">
        <f t="shared" si="200"/>
        <v>7.6805994614213793E-2</v>
      </c>
      <c r="AH126" s="68">
        <f t="shared" si="200"/>
        <v>5.1399133590914414E-2</v>
      </c>
      <c r="AI126" s="68">
        <f t="shared" si="200"/>
        <v>4.8706240487062402E-2</v>
      </c>
      <c r="AJ126" s="68">
        <f t="shared" si="200"/>
        <v>9.4309799789251844E-2</v>
      </c>
      <c r="AK126" s="68">
        <f t="shared" si="200"/>
        <v>0.12211684814424541</v>
      </c>
      <c r="AL126" s="68">
        <f t="shared" si="200"/>
        <v>0.14623580377005035</v>
      </c>
      <c r="AM126" s="68">
        <f t="shared" si="200"/>
        <v>0.18709752956328299</v>
      </c>
      <c r="AN126" s="68">
        <f t="shared" si="200"/>
        <v>0.18768294110759864</v>
      </c>
      <c r="AO126" s="68">
        <f t="shared" si="200"/>
        <v>0.1873902353354408</v>
      </c>
      <c r="AP126" s="68">
        <f t="shared" si="200"/>
        <v>0.14810912071186044</v>
      </c>
      <c r="AQ126" s="68">
        <f t="shared" si="200"/>
        <v>0.12123873082777192</v>
      </c>
      <c r="AR126" s="68">
        <f t="shared" si="200"/>
        <v>9.5480622877883156E-2</v>
      </c>
      <c r="AS126" s="68">
        <f t="shared" si="200"/>
        <v>7.1244584943215075E-2</v>
      </c>
      <c r="AU126" s="4" t="s">
        <v>429</v>
      </c>
      <c r="AV126" s="4">
        <f t="shared" si="189"/>
        <v>5.0537227122264751E-2</v>
      </c>
      <c r="AW126" s="68">
        <f t="shared" ref="AW126:BK126" si="201">AW109/$AV109</f>
        <v>1.6758996322331361E-2</v>
      </c>
      <c r="AX126" s="68">
        <f t="shared" si="201"/>
        <v>1.815557934919231E-3</v>
      </c>
      <c r="AY126" s="68">
        <f t="shared" si="201"/>
        <v>8.8031283459801685E-2</v>
      </c>
      <c r="AZ126" s="68">
        <f t="shared" si="201"/>
        <v>2.1367720310972487E-2</v>
      </c>
      <c r="BA126" s="68">
        <f t="shared" si="201"/>
        <v>3.5426656114706016E-2</v>
      </c>
      <c r="BB126" s="68">
        <f t="shared" si="201"/>
        <v>0.10655928494949024</v>
      </c>
      <c r="BC126" s="68">
        <f t="shared" si="201"/>
        <v>9.7760811880266284E-4</v>
      </c>
      <c r="BD126" s="68">
        <f t="shared" si="201"/>
        <v>2.9421349099203947E-2</v>
      </c>
      <c r="BE126" s="68">
        <f t="shared" si="201"/>
        <v>3.1050695963875052E-2</v>
      </c>
      <c r="BF126" s="68">
        <f t="shared" si="201"/>
        <v>0.10641962664680416</v>
      </c>
      <c r="BG126" s="68">
        <f t="shared" si="201"/>
        <v>0.13928588054559843</v>
      </c>
      <c r="BH126" s="68">
        <f t="shared" si="201"/>
        <v>0.16130533960243937</v>
      </c>
      <c r="BI126" s="68">
        <f t="shared" si="201"/>
        <v>0.20878916251571156</v>
      </c>
      <c r="BJ126" s="68">
        <f t="shared" si="201"/>
        <v>0.20897537358595969</v>
      </c>
      <c r="BK126" s="68">
        <f t="shared" si="201"/>
        <v>0.20850984591033936</v>
      </c>
      <c r="BL126" s="68">
        <f t="shared" si="188"/>
        <v>0.16870722964480239</v>
      </c>
      <c r="BM126" s="68">
        <f t="shared" si="188"/>
        <v>0.13425818164889902</v>
      </c>
      <c r="BN126" s="68">
        <f t="shared" si="188"/>
        <v>0.10860760672221964</v>
      </c>
      <c r="BO126" s="68">
        <f t="shared" si="188"/>
        <v>8.3422559471160562E-2</v>
      </c>
    </row>
    <row r="127" spans="2:67" x14ac:dyDescent="0.25">
      <c r="B127" s="4" t="s">
        <v>415</v>
      </c>
      <c r="C127" s="4">
        <f t="shared" si="197"/>
        <v>6.0651259960522574E-3</v>
      </c>
      <c r="D127" s="68">
        <f t="shared" si="198"/>
        <v>1.0861132660977503E-2</v>
      </c>
      <c r="E127" s="68">
        <f t="shared" si="194"/>
        <v>1.0085337470907681E-2</v>
      </c>
      <c r="F127" s="68">
        <f t="shared" si="194"/>
        <v>7.7579519006982156E-4</v>
      </c>
      <c r="G127" s="68">
        <f t="shared" si="194"/>
        <v>6.9821567106283941E-2</v>
      </c>
      <c r="H127" s="68">
        <f t="shared" si="194"/>
        <v>4.8875096974398756E-2</v>
      </c>
      <c r="I127" s="68">
        <f t="shared" si="194"/>
        <v>5.2366175329712959E-2</v>
      </c>
      <c r="J127" s="68">
        <f t="shared" si="194"/>
        <v>8.6501163692785099E-2</v>
      </c>
      <c r="K127" s="68">
        <f t="shared" si="194"/>
        <v>4.7323506594259115E-2</v>
      </c>
      <c r="L127" s="68">
        <f t="shared" si="194"/>
        <v>4.2668735453840187E-2</v>
      </c>
      <c r="M127" s="68">
        <f t="shared" si="194"/>
        <v>0.10395655546935609</v>
      </c>
      <c r="N127" s="68">
        <f t="shared" si="194"/>
        <v>0.12218774243599689</v>
      </c>
      <c r="O127" s="68">
        <f t="shared" si="194"/>
        <v>0.15283165244375485</v>
      </c>
      <c r="P127" s="68">
        <f t="shared" si="194"/>
        <v>0.20364623739332816</v>
      </c>
      <c r="Q127" s="68">
        <f t="shared" si="194"/>
        <v>0.20791311093871218</v>
      </c>
      <c r="R127" s="68">
        <f t="shared" si="194"/>
        <v>0.21722265321955003</v>
      </c>
      <c r="S127" s="68">
        <f t="shared" si="194"/>
        <v>0.16136539953452289</v>
      </c>
      <c r="T127" s="68">
        <f t="shared" si="194"/>
        <v>0.13227307990690457</v>
      </c>
      <c r="U127" s="68">
        <f t="shared" si="194"/>
        <v>0.11753297129557796</v>
      </c>
      <c r="V127" s="68">
        <f t="shared" si="194"/>
        <v>8.4173778122575635E-2</v>
      </c>
      <c r="W127" s="5"/>
      <c r="Y127" s="4" t="s">
        <v>415</v>
      </c>
      <c r="Z127" s="4">
        <f t="shared" si="199"/>
        <v>2.1484379595015209E-2</v>
      </c>
      <c r="AA127" s="68">
        <f t="shared" si="200"/>
        <v>1.7849321068769162E-2</v>
      </c>
      <c r="AB127" s="68">
        <f t="shared" si="200"/>
        <v>1.8287341217696013E-2</v>
      </c>
      <c r="AC127" s="68">
        <f t="shared" si="200"/>
        <v>6.5703022339027597E-4</v>
      </c>
      <c r="AD127" s="68">
        <f t="shared" si="200"/>
        <v>7.3915900131406045E-2</v>
      </c>
      <c r="AE127" s="68">
        <f t="shared" si="200"/>
        <v>6.4936487078405603E-2</v>
      </c>
      <c r="AF127" s="68">
        <f t="shared" si="200"/>
        <v>5.1248357424441525E-2</v>
      </c>
      <c r="AG127" s="68">
        <f t="shared" si="200"/>
        <v>8.8042049934296984E-2</v>
      </c>
      <c r="AH127" s="68">
        <f t="shared" si="200"/>
        <v>6.0446780551905388E-2</v>
      </c>
      <c r="AI127" s="68">
        <f t="shared" si="200"/>
        <v>4.7196671046868158E-2</v>
      </c>
      <c r="AJ127" s="68">
        <f t="shared" si="200"/>
        <v>0.10227770477441962</v>
      </c>
      <c r="AK127" s="68">
        <f t="shared" si="200"/>
        <v>0.11793692509855454</v>
      </c>
      <c r="AL127" s="68">
        <f t="shared" si="200"/>
        <v>0.14848883048620237</v>
      </c>
      <c r="AM127" s="68">
        <f t="shared" si="200"/>
        <v>0.19185282522996058</v>
      </c>
      <c r="AN127" s="68">
        <f t="shared" si="200"/>
        <v>0.19754708716600963</v>
      </c>
      <c r="AO127" s="68">
        <f t="shared" si="200"/>
        <v>0.19031975470871659</v>
      </c>
      <c r="AP127" s="68">
        <f t="shared" si="200"/>
        <v>0.14816031537450722</v>
      </c>
      <c r="AQ127" s="68">
        <f t="shared" si="200"/>
        <v>0.13337713534822601</v>
      </c>
      <c r="AR127" s="68">
        <f t="shared" si="200"/>
        <v>0.10074463425317565</v>
      </c>
      <c r="AS127" s="68">
        <f t="shared" si="200"/>
        <v>8.56329391151993E-2</v>
      </c>
      <c r="AU127" s="4" t="s">
        <v>433</v>
      </c>
      <c r="AV127" s="4">
        <f t="shared" si="189"/>
        <v>3.2967653445570316E-2</v>
      </c>
      <c r="AW127" s="68">
        <f t="shared" ref="AW127:BK127" si="202">AW110/$AV110</f>
        <v>2.7617212588310854E-2</v>
      </c>
      <c r="AX127" s="68">
        <f t="shared" si="202"/>
        <v>7.1362306429743807E-4</v>
      </c>
      <c r="AY127" s="68">
        <f t="shared" si="202"/>
        <v>9.1129665310782842E-2</v>
      </c>
      <c r="AZ127" s="68">
        <f t="shared" si="202"/>
        <v>3.3254834796260617E-2</v>
      </c>
      <c r="BA127" s="68">
        <f t="shared" si="202"/>
        <v>3.0971240990508814E-2</v>
      </c>
      <c r="BB127" s="68">
        <f t="shared" si="202"/>
        <v>0.10397488046813673</v>
      </c>
      <c r="BC127" s="68">
        <f t="shared" si="202"/>
        <v>1.9267822736030828E-3</v>
      </c>
      <c r="BD127" s="68">
        <f t="shared" si="202"/>
        <v>2.5761792621137515E-2</v>
      </c>
      <c r="BE127" s="68">
        <f t="shared" si="202"/>
        <v>2.8473560265467782E-2</v>
      </c>
      <c r="BF127" s="68">
        <f t="shared" si="202"/>
        <v>0.10297580817812031</v>
      </c>
      <c r="BG127" s="68">
        <f t="shared" si="202"/>
        <v>0.13487475915221581</v>
      </c>
      <c r="BH127" s="68">
        <f t="shared" si="202"/>
        <v>0.15542710340398203</v>
      </c>
      <c r="BI127" s="68">
        <f t="shared" si="202"/>
        <v>0.20423892100192678</v>
      </c>
      <c r="BJ127" s="68">
        <f t="shared" si="202"/>
        <v>0.20409619638906729</v>
      </c>
      <c r="BK127" s="68">
        <f t="shared" si="202"/>
        <v>0.21066152858060372</v>
      </c>
      <c r="BL127" s="68">
        <f t="shared" si="188"/>
        <v>0.16035110254763435</v>
      </c>
      <c r="BM127" s="68">
        <f t="shared" si="188"/>
        <v>0.13373296224933989</v>
      </c>
      <c r="BN127" s="68">
        <f t="shared" si="188"/>
        <v>0.11182473417540854</v>
      </c>
      <c r="BO127" s="68">
        <f t="shared" si="188"/>
        <v>8.4635695425676158E-2</v>
      </c>
    </row>
    <row r="128" spans="2:67" x14ac:dyDescent="0.25">
      <c r="B128" s="4" t="s">
        <v>414</v>
      </c>
      <c r="C128" s="4">
        <f t="shared" si="197"/>
        <v>5.011139787273587E-3</v>
      </c>
      <c r="D128" s="68">
        <f t="shared" si="198"/>
        <v>1.1267605633802818E-2</v>
      </c>
      <c r="E128" s="68">
        <f t="shared" si="194"/>
        <v>2.3943661971830985E-2</v>
      </c>
      <c r="F128" s="68">
        <f t="shared" si="194"/>
        <v>2.3943661971830985E-2</v>
      </c>
      <c r="G128" s="68">
        <f t="shared" si="194"/>
        <v>1.4084507042253522E-3</v>
      </c>
      <c r="H128" s="68">
        <f t="shared" si="194"/>
        <v>6.8075117370892016E-2</v>
      </c>
      <c r="I128" s="68">
        <f t="shared" si="194"/>
        <v>5.6338028169014086E-2</v>
      </c>
      <c r="J128" s="68">
        <f t="shared" si="194"/>
        <v>3.9906103286384977E-2</v>
      </c>
      <c r="K128" s="68">
        <f t="shared" si="194"/>
        <v>7.6995305164319253E-2</v>
      </c>
      <c r="L128" s="68">
        <f t="shared" si="194"/>
        <v>5.2112676056338028E-2</v>
      </c>
      <c r="M128" s="68">
        <f t="shared" si="194"/>
        <v>0.11032863849765258</v>
      </c>
      <c r="N128" s="68">
        <f t="shared" si="194"/>
        <v>0.13427230046948357</v>
      </c>
      <c r="O128" s="68">
        <f t="shared" si="194"/>
        <v>0.14460093896713616</v>
      </c>
      <c r="P128" s="68">
        <f t="shared" si="194"/>
        <v>0.20469483568075117</v>
      </c>
      <c r="Q128" s="68">
        <f t="shared" si="194"/>
        <v>0.21502347417840376</v>
      </c>
      <c r="R128" s="68">
        <f t="shared" si="194"/>
        <v>0.20469483568075117</v>
      </c>
      <c r="S128" s="68">
        <f t="shared" si="194"/>
        <v>0.15211267605633802</v>
      </c>
      <c r="T128" s="68">
        <f t="shared" si="194"/>
        <v>0.13145539906103287</v>
      </c>
      <c r="U128" s="68">
        <f t="shared" si="194"/>
        <v>0.11220657276995305</v>
      </c>
      <c r="V128" s="68">
        <f t="shared" si="194"/>
        <v>9.2018779342723012E-2</v>
      </c>
      <c r="W128" s="5"/>
      <c r="Y128" s="4" t="s">
        <v>414</v>
      </c>
      <c r="Z128" s="4">
        <f t="shared" si="199"/>
        <v>1.5967420533439358E-2</v>
      </c>
      <c r="AA128" s="68">
        <f t="shared" si="200"/>
        <v>1.2965964343598054E-2</v>
      </c>
      <c r="AB128" s="68">
        <f t="shared" si="200"/>
        <v>2.7110652718432299E-2</v>
      </c>
      <c r="AC128" s="68">
        <f t="shared" si="200"/>
        <v>2.9468100780904671E-2</v>
      </c>
      <c r="AD128" s="68">
        <f t="shared" si="200"/>
        <v>7.3670251952261676E-4</v>
      </c>
      <c r="AE128" s="68">
        <f t="shared" si="200"/>
        <v>7.8090467069397373E-2</v>
      </c>
      <c r="AF128" s="68">
        <f t="shared" si="200"/>
        <v>6.3798438190658613E-2</v>
      </c>
      <c r="AG128" s="68">
        <f t="shared" si="200"/>
        <v>3.2267570355090612E-2</v>
      </c>
      <c r="AH128" s="68">
        <f t="shared" si="200"/>
        <v>8.0595255635774271E-2</v>
      </c>
      <c r="AI128" s="68">
        <f t="shared" si="200"/>
        <v>4.965374981582437E-2</v>
      </c>
      <c r="AJ128" s="68">
        <f t="shared" si="200"/>
        <v>0.10240165021364372</v>
      </c>
      <c r="AK128" s="68">
        <f t="shared" si="200"/>
        <v>0.1186091056431413</v>
      </c>
      <c r="AL128" s="68">
        <f t="shared" si="200"/>
        <v>0.14498305584205098</v>
      </c>
      <c r="AM128" s="68">
        <f t="shared" si="200"/>
        <v>0.18800648298217179</v>
      </c>
      <c r="AN128" s="68">
        <f t="shared" si="200"/>
        <v>0.18771180197436274</v>
      </c>
      <c r="AO128" s="68">
        <f t="shared" si="200"/>
        <v>0.19213201709149846</v>
      </c>
      <c r="AP128" s="68">
        <f t="shared" si="200"/>
        <v>0.1570649771622219</v>
      </c>
      <c r="AQ128" s="68">
        <f t="shared" si="200"/>
        <v>0.1287756004125534</v>
      </c>
      <c r="AR128" s="68">
        <f t="shared" si="200"/>
        <v>0.10785324885811109</v>
      </c>
      <c r="AS128" s="68">
        <f t="shared" si="200"/>
        <v>9.6655370561367318E-2</v>
      </c>
      <c r="AU128" s="4" t="s">
        <v>427</v>
      </c>
      <c r="AV128" s="4">
        <f t="shared" si="189"/>
        <v>8.8141949356903726E-2</v>
      </c>
      <c r="AW128" s="68">
        <f t="shared" ref="AW128:BK128" si="203">AW111/$AV111</f>
        <v>2.1353263045509143E-4</v>
      </c>
      <c r="AX128" s="68">
        <f t="shared" si="203"/>
        <v>3.168290404377419E-2</v>
      </c>
      <c r="AY128" s="68">
        <f t="shared" si="203"/>
        <v>3.5446416655545175E-2</v>
      </c>
      <c r="AZ128" s="68">
        <f t="shared" si="203"/>
        <v>1.0409715734685707E-3</v>
      </c>
      <c r="BA128" s="68">
        <f t="shared" si="203"/>
        <v>8.3571333244361404E-2</v>
      </c>
      <c r="BB128" s="68">
        <f t="shared" si="203"/>
        <v>7.6017616442012548E-2</v>
      </c>
      <c r="BC128" s="68">
        <f t="shared" si="203"/>
        <v>3.4005071399973309E-2</v>
      </c>
      <c r="BD128" s="68">
        <f t="shared" si="203"/>
        <v>7.7298812224743094E-2</v>
      </c>
      <c r="BE128" s="68">
        <f t="shared" si="203"/>
        <v>5.2635793407180033E-2</v>
      </c>
      <c r="BF128" s="68">
        <f t="shared" si="203"/>
        <v>0.10041371947150673</v>
      </c>
      <c r="BG128" s="68">
        <f t="shared" si="203"/>
        <v>0.1306018951020953</v>
      </c>
      <c r="BH128" s="68">
        <f t="shared" si="203"/>
        <v>0.15008674763112237</v>
      </c>
      <c r="BI128" s="68">
        <f t="shared" si="203"/>
        <v>0.19215267583077539</v>
      </c>
      <c r="BJ128" s="68">
        <f t="shared" si="203"/>
        <v>0.20205525156813026</v>
      </c>
      <c r="BK128" s="68">
        <f t="shared" si="203"/>
        <v>0.19815828106232483</v>
      </c>
      <c r="BL128" s="68">
        <f t="shared" si="188"/>
        <v>0.15315627919391431</v>
      </c>
      <c r="BM128" s="68">
        <f t="shared" si="188"/>
        <v>0.13276391298545309</v>
      </c>
      <c r="BN128" s="68">
        <f t="shared" si="188"/>
        <v>0.10564526891765648</v>
      </c>
      <c r="BO128" s="68">
        <f t="shared" si="188"/>
        <v>8.557320165487789E-2</v>
      </c>
    </row>
    <row r="129" spans="2:67" x14ac:dyDescent="0.25">
      <c r="B129" s="4" t="s">
        <v>417</v>
      </c>
      <c r="C129" s="4">
        <f t="shared" si="197"/>
        <v>2.8208246971554137E-3</v>
      </c>
      <c r="D129" s="68">
        <f t="shared" si="198"/>
        <v>6.0884070058381985E-2</v>
      </c>
      <c r="E129" s="68">
        <f t="shared" si="194"/>
        <v>2.0850708924103418E-2</v>
      </c>
      <c r="F129" s="68">
        <f t="shared" si="194"/>
        <v>2.7522935779816515E-2</v>
      </c>
      <c r="G129" s="68">
        <f t="shared" si="194"/>
        <v>5.9216013344453713E-2</v>
      </c>
      <c r="H129" s="68">
        <f t="shared" si="194"/>
        <v>8.3402835696413675E-4</v>
      </c>
      <c r="I129" s="68">
        <f t="shared" si="194"/>
        <v>4.7539616346955797E-2</v>
      </c>
      <c r="J129" s="68">
        <f t="shared" si="194"/>
        <v>2.4186822351959968E-2</v>
      </c>
      <c r="K129" s="68">
        <f t="shared" si="194"/>
        <v>2.8356964136780651E-2</v>
      </c>
      <c r="L129" s="68">
        <f t="shared" si="194"/>
        <v>5.3377814845704752E-2</v>
      </c>
      <c r="M129" s="68">
        <f t="shared" si="194"/>
        <v>9.9249374478732277E-2</v>
      </c>
      <c r="N129" s="68">
        <f t="shared" si="194"/>
        <v>0.13844870725604672</v>
      </c>
      <c r="O129" s="68">
        <f t="shared" si="194"/>
        <v>0.14595496246872394</v>
      </c>
      <c r="P129" s="68">
        <f t="shared" si="194"/>
        <v>0.20600500417014178</v>
      </c>
      <c r="Q129" s="68">
        <f t="shared" si="194"/>
        <v>0.23102585487906588</v>
      </c>
      <c r="R129" s="68">
        <f t="shared" si="194"/>
        <v>0.20266889074228525</v>
      </c>
      <c r="S129" s="68">
        <f t="shared" si="194"/>
        <v>0.15095913261050875</v>
      </c>
      <c r="T129" s="68">
        <f t="shared" si="194"/>
        <v>0.13928273561301086</v>
      </c>
      <c r="U129" s="68">
        <f t="shared" si="194"/>
        <v>0.11009174311926606</v>
      </c>
      <c r="V129" s="68">
        <f t="shared" si="194"/>
        <v>9.8415346121768138E-2</v>
      </c>
      <c r="W129" s="5"/>
      <c r="Y129" s="4" t="s">
        <v>417</v>
      </c>
      <c r="Z129" s="4">
        <f t="shared" si="199"/>
        <v>1.2330227054037968E-2</v>
      </c>
      <c r="AA129" s="68">
        <f t="shared" si="200"/>
        <v>6.067544361763022E-2</v>
      </c>
      <c r="AB129" s="68">
        <f t="shared" si="200"/>
        <v>2.4995229917954588E-2</v>
      </c>
      <c r="AC129" s="68">
        <f t="shared" si="200"/>
        <v>3.8542262926922345E-2</v>
      </c>
      <c r="AD129" s="68">
        <f t="shared" si="200"/>
        <v>6.9070788017553897E-2</v>
      </c>
      <c r="AE129" s="68">
        <f t="shared" si="200"/>
        <v>3.8160656363289447E-4</v>
      </c>
      <c r="AF129" s="68">
        <f t="shared" si="200"/>
        <v>6.9452394581186794E-2</v>
      </c>
      <c r="AG129" s="68">
        <f t="shared" si="200"/>
        <v>4.2549131845067735E-2</v>
      </c>
      <c r="AH129" s="68">
        <f t="shared" si="200"/>
        <v>1.9271131463461173E-2</v>
      </c>
      <c r="AI129" s="68">
        <f t="shared" si="200"/>
        <v>6.5063919099408507E-2</v>
      </c>
      <c r="AJ129" s="68">
        <f t="shared" si="200"/>
        <v>0.10398778858996374</v>
      </c>
      <c r="AK129" s="68">
        <f t="shared" si="200"/>
        <v>0.12211410036252623</v>
      </c>
      <c r="AL129" s="68">
        <f t="shared" si="200"/>
        <v>0.14539210074413281</v>
      </c>
      <c r="AM129" s="68">
        <f t="shared" si="200"/>
        <v>0.18908605228009923</v>
      </c>
      <c r="AN129" s="68">
        <f t="shared" si="200"/>
        <v>0.1829803472619729</v>
      </c>
      <c r="AO129" s="68">
        <f t="shared" si="200"/>
        <v>0.18927685556191567</v>
      </c>
      <c r="AP129" s="68">
        <f t="shared" si="200"/>
        <v>0.15092539591680976</v>
      </c>
      <c r="AQ129" s="68">
        <f t="shared" si="200"/>
        <v>0.12173249379889334</v>
      </c>
      <c r="AR129" s="68">
        <f t="shared" si="200"/>
        <v>0.10131654264453349</v>
      </c>
      <c r="AS129" s="68">
        <f t="shared" si="200"/>
        <v>9.0822362144628882E-2</v>
      </c>
      <c r="AU129" s="4" t="s">
        <v>431</v>
      </c>
      <c r="AV129" s="4">
        <f t="shared" si="189"/>
        <v>2.5942647152237486E-2</v>
      </c>
      <c r="AW129" s="68">
        <f t="shared" ref="AW129:BK129" si="204">AW112/$AV112</f>
        <v>0</v>
      </c>
      <c r="AX129" s="68">
        <f t="shared" si="204"/>
        <v>3.3191257821710347E-2</v>
      </c>
      <c r="AY129" s="68">
        <f t="shared" si="204"/>
        <v>3.872313412532874E-2</v>
      </c>
      <c r="AZ129" s="68">
        <f t="shared" si="204"/>
        <v>1.723043438831958E-3</v>
      </c>
      <c r="BA129" s="68">
        <f t="shared" si="204"/>
        <v>9.0867869774190618E-2</v>
      </c>
      <c r="BB129" s="68">
        <f t="shared" si="204"/>
        <v>7.9259998186270067E-2</v>
      </c>
      <c r="BC129" s="68">
        <f t="shared" si="204"/>
        <v>3.155890087965902E-2</v>
      </c>
      <c r="BD129" s="68">
        <f t="shared" si="204"/>
        <v>8.5698739457694753E-2</v>
      </c>
      <c r="BE129" s="68">
        <f t="shared" si="204"/>
        <v>5.4956017049061397E-2</v>
      </c>
      <c r="BF129" s="68">
        <f t="shared" si="204"/>
        <v>0.10365466582025937</v>
      </c>
      <c r="BG129" s="68">
        <f t="shared" si="204"/>
        <v>0.12015960823433391</v>
      </c>
      <c r="BH129" s="68">
        <f t="shared" si="204"/>
        <v>0.14573320032647138</v>
      </c>
      <c r="BI129" s="68">
        <f t="shared" si="204"/>
        <v>0.18844654031014782</v>
      </c>
      <c r="BJ129" s="68">
        <f t="shared" si="204"/>
        <v>0.19026027024576039</v>
      </c>
      <c r="BK129" s="68">
        <f t="shared" si="204"/>
        <v>0.19669901151718508</v>
      </c>
      <c r="BL129" s="68">
        <f t="shared" si="188"/>
        <v>0.14945134669447718</v>
      </c>
      <c r="BM129" s="68">
        <f t="shared" si="188"/>
        <v>0.12977237689308063</v>
      </c>
      <c r="BN129" s="68">
        <f t="shared" si="188"/>
        <v>0.10474290378162691</v>
      </c>
      <c r="BO129" s="68">
        <f t="shared" si="188"/>
        <v>8.6514917928720417E-2</v>
      </c>
    </row>
    <row r="130" spans="2:67" x14ac:dyDescent="0.25">
      <c r="B130" s="4" t="s">
        <v>406</v>
      </c>
      <c r="C130" s="4">
        <f t="shared" si="197"/>
        <v>5.8253911865108587E-2</v>
      </c>
      <c r="D130" s="68">
        <f t="shared" si="198"/>
        <v>7.2694963854448525E-4</v>
      </c>
      <c r="E130" s="68">
        <f t="shared" si="194"/>
        <v>1.4942853681192197E-3</v>
      </c>
      <c r="F130" s="68">
        <f t="shared" si="194"/>
        <v>8.069140987843787E-2</v>
      </c>
      <c r="G130" s="68">
        <f t="shared" si="194"/>
        <v>4.9069100601752756E-2</v>
      </c>
      <c r="H130" s="68">
        <f t="shared" si="194"/>
        <v>5.9650256451678041E-2</v>
      </c>
      <c r="I130" s="68">
        <f t="shared" si="194"/>
        <v>0.11659464480432939</v>
      </c>
      <c r="J130" s="68">
        <f t="shared" si="194"/>
        <v>5.9286781632405798E-2</v>
      </c>
      <c r="K130" s="68">
        <f t="shared" si="194"/>
        <v>5.44404507087759E-2</v>
      </c>
      <c r="L130" s="68">
        <f t="shared" si="194"/>
        <v>4.8503695327329267E-2</v>
      </c>
      <c r="M130" s="68">
        <f t="shared" si="194"/>
        <v>9.5957352287872055E-2</v>
      </c>
      <c r="N130" s="68">
        <f t="shared" si="194"/>
        <v>0.13093170712006785</v>
      </c>
      <c r="O130" s="68">
        <f t="shared" si="194"/>
        <v>0.14858042890028675</v>
      </c>
      <c r="P130" s="68">
        <f t="shared" si="194"/>
        <v>0.19203586284883487</v>
      </c>
      <c r="Q130" s="68">
        <f t="shared" si="194"/>
        <v>0.20205161342433667</v>
      </c>
      <c r="R130" s="68">
        <f t="shared" si="194"/>
        <v>0.19575138322361779</v>
      </c>
      <c r="S130" s="68">
        <f t="shared" si="194"/>
        <v>0.14547069989095757</v>
      </c>
      <c r="T130" s="68">
        <f t="shared" si="194"/>
        <v>0.13109325148418885</v>
      </c>
      <c r="U130" s="68">
        <f t="shared" si="194"/>
        <v>9.7128548927749289E-2</v>
      </c>
      <c r="V130" s="68">
        <f t="shared" si="194"/>
        <v>6.3688865554702961E-2</v>
      </c>
      <c r="W130" s="5"/>
      <c r="Y130" s="4" t="s">
        <v>406</v>
      </c>
      <c r="Z130" s="4">
        <f t="shared" si="199"/>
        <v>6.0968867411828644E-2</v>
      </c>
      <c r="AA130" s="68">
        <f t="shared" si="200"/>
        <v>4.6305228632066372E-4</v>
      </c>
      <c r="AB130" s="68">
        <f t="shared" si="200"/>
        <v>9.2610457264132745E-4</v>
      </c>
      <c r="AC130" s="68">
        <f t="shared" si="200"/>
        <v>5.996527107852595E-2</v>
      </c>
      <c r="AD130" s="68">
        <f t="shared" si="200"/>
        <v>6.0544086436426781E-2</v>
      </c>
      <c r="AE130" s="68">
        <f t="shared" si="200"/>
        <v>5.4138529808990934E-2</v>
      </c>
      <c r="AF130" s="68">
        <f t="shared" si="200"/>
        <v>0.1018329153000193</v>
      </c>
      <c r="AG130" s="68">
        <f t="shared" si="200"/>
        <v>7.4126953501832918E-2</v>
      </c>
      <c r="AH130" s="68">
        <f t="shared" si="200"/>
        <v>5.2865136021609103E-2</v>
      </c>
      <c r="AI130" s="68">
        <f t="shared" si="200"/>
        <v>4.7848736253135252E-2</v>
      </c>
      <c r="AJ130" s="68">
        <f t="shared" si="200"/>
        <v>9.6546401697858386E-2</v>
      </c>
      <c r="AK130" s="68">
        <f t="shared" si="200"/>
        <v>0.12243874204128882</v>
      </c>
      <c r="AL130" s="68">
        <f t="shared" si="200"/>
        <v>0.15315454370055953</v>
      </c>
      <c r="AM130" s="68">
        <f t="shared" si="200"/>
        <v>0.18846228053251013</v>
      </c>
      <c r="AN130" s="68">
        <f t="shared" si="200"/>
        <v>0.18965849893883852</v>
      </c>
      <c r="AO130" s="68">
        <f t="shared" si="200"/>
        <v>0.19154929577464788</v>
      </c>
      <c r="AP130" s="68">
        <f t="shared" si="200"/>
        <v>0.14883272236156667</v>
      </c>
      <c r="AQ130" s="68">
        <f t="shared" si="200"/>
        <v>0.12614316033185413</v>
      </c>
      <c r="AR130" s="68">
        <f t="shared" si="200"/>
        <v>9.5543121744163614E-2</v>
      </c>
      <c r="AS130" s="68">
        <f t="shared" si="200"/>
        <v>7.532317190816129E-2</v>
      </c>
      <c r="AU130" s="4" t="s">
        <v>421</v>
      </c>
      <c r="AV130" s="4">
        <f t="shared" si="189"/>
        <v>4.6540078531383144E-2</v>
      </c>
      <c r="AW130" s="68">
        <f t="shared" ref="AW130:BK130" si="205">AW113/$AV113</f>
        <v>1.7389546051966433E-2</v>
      </c>
      <c r="AX130" s="68">
        <f t="shared" si="205"/>
        <v>2.0220402386007482E-4</v>
      </c>
      <c r="AY130" s="68">
        <f t="shared" si="205"/>
        <v>3.8570417551309272E-2</v>
      </c>
      <c r="AZ130" s="68">
        <f t="shared" si="205"/>
        <v>3.8873723587099382E-2</v>
      </c>
      <c r="BA130" s="68">
        <f t="shared" si="205"/>
        <v>5.5606106561520571E-4</v>
      </c>
      <c r="BB130" s="68">
        <f t="shared" si="205"/>
        <v>8.664442422404206E-2</v>
      </c>
      <c r="BC130" s="68">
        <f t="shared" si="205"/>
        <v>4.6254170457992114E-2</v>
      </c>
      <c r="BD130" s="68">
        <f t="shared" si="205"/>
        <v>2.3253462743908604E-2</v>
      </c>
      <c r="BE130" s="68">
        <f t="shared" si="205"/>
        <v>6.4300879587503787E-2</v>
      </c>
      <c r="BF130" s="68">
        <f t="shared" si="205"/>
        <v>0.1048427863714488</v>
      </c>
      <c r="BG130" s="68">
        <f t="shared" si="205"/>
        <v>0.13780204226064099</v>
      </c>
      <c r="BH130" s="68">
        <f t="shared" si="205"/>
        <v>0.15898291375998383</v>
      </c>
      <c r="BI130" s="68">
        <f t="shared" si="205"/>
        <v>0.19891820847234859</v>
      </c>
      <c r="BJ130" s="68">
        <f t="shared" si="205"/>
        <v>0.21302193913658882</v>
      </c>
      <c r="BK130" s="68">
        <f t="shared" si="205"/>
        <v>0.20422606409867555</v>
      </c>
      <c r="BL130" s="68">
        <f t="shared" si="188"/>
        <v>0.1632291982610454</v>
      </c>
      <c r="BM130" s="68">
        <f t="shared" si="188"/>
        <v>0.13643716509958548</v>
      </c>
      <c r="BN130" s="68">
        <f t="shared" si="188"/>
        <v>0.10762309169952482</v>
      </c>
      <c r="BO130" s="68">
        <f t="shared" si="188"/>
        <v>9.0890708725103631E-2</v>
      </c>
    </row>
    <row r="131" spans="2:67" x14ac:dyDescent="0.25">
      <c r="B131" s="4" t="s">
        <v>402</v>
      </c>
      <c r="C131" s="4">
        <f t="shared" si="197"/>
        <v>3.2195984971285931E-2</v>
      </c>
      <c r="D131" s="68">
        <f t="shared" si="198"/>
        <v>4.3843624406284253E-4</v>
      </c>
      <c r="E131" s="68">
        <f t="shared" si="194"/>
        <v>1.3883814395323347E-3</v>
      </c>
      <c r="F131" s="68">
        <f t="shared" si="194"/>
        <v>6.1015710632078918E-2</v>
      </c>
      <c r="G131" s="68">
        <f t="shared" si="194"/>
        <v>5.8969674826452323E-2</v>
      </c>
      <c r="H131" s="68">
        <f t="shared" si="194"/>
        <v>4.9031786627694557E-2</v>
      </c>
      <c r="I131" s="68">
        <f t="shared" si="194"/>
        <v>0.10895140664961638</v>
      </c>
      <c r="J131" s="68">
        <f t="shared" si="194"/>
        <v>6.9199853854585311E-2</v>
      </c>
      <c r="K131" s="68">
        <f t="shared" si="194"/>
        <v>5.0274022652539274E-2</v>
      </c>
      <c r="L131" s="68">
        <f t="shared" si="194"/>
        <v>5.0274022652539274E-2</v>
      </c>
      <c r="M131" s="68">
        <f t="shared" si="194"/>
        <v>9.8867373036170991E-2</v>
      </c>
      <c r="N131" s="68">
        <f t="shared" si="194"/>
        <v>0.12619656558275485</v>
      </c>
      <c r="O131" s="68">
        <f t="shared" si="194"/>
        <v>0.14731457800511508</v>
      </c>
      <c r="P131" s="68">
        <f t="shared" si="194"/>
        <v>0.19985385458531238</v>
      </c>
      <c r="Q131" s="68">
        <f t="shared" si="194"/>
        <v>0.20160759956156377</v>
      </c>
      <c r="R131" s="68">
        <f t="shared" si="194"/>
        <v>0.19444647424187067</v>
      </c>
      <c r="S131" s="68">
        <f t="shared" si="194"/>
        <v>0.15264888564121301</v>
      </c>
      <c r="T131" s="68">
        <f t="shared" si="194"/>
        <v>0.1267811472415053</v>
      </c>
      <c r="U131" s="68">
        <f t="shared" si="194"/>
        <v>9.6675191815856779E-2</v>
      </c>
      <c r="V131" s="68">
        <f t="shared" si="194"/>
        <v>7.7164778955060284E-2</v>
      </c>
      <c r="W131" s="5"/>
      <c r="Y131" s="4" t="s">
        <v>402</v>
      </c>
      <c r="Z131" s="4">
        <f t="shared" si="199"/>
        <v>4.654478382695805E-2</v>
      </c>
      <c r="AA131" s="68">
        <f t="shared" si="200"/>
        <v>3.0327537403962798E-4</v>
      </c>
      <c r="AB131" s="68">
        <f t="shared" si="200"/>
        <v>1.4152850788515972E-3</v>
      </c>
      <c r="AC131" s="68">
        <f t="shared" si="200"/>
        <v>6.5608572583906191E-2</v>
      </c>
      <c r="AD131" s="68">
        <f t="shared" si="200"/>
        <v>6.0099069955519613E-2</v>
      </c>
      <c r="AE131" s="68">
        <f t="shared" si="200"/>
        <v>5.7268499797816418E-2</v>
      </c>
      <c r="AF131" s="68">
        <f t="shared" si="200"/>
        <v>0.11074605742013749</v>
      </c>
      <c r="AG131" s="68">
        <f t="shared" si="200"/>
        <v>7.521229276182774E-2</v>
      </c>
      <c r="AH131" s="68">
        <f t="shared" si="200"/>
        <v>5.7116862110796605E-2</v>
      </c>
      <c r="AI131" s="68">
        <f t="shared" si="200"/>
        <v>5.0798625151637689E-2</v>
      </c>
      <c r="AJ131" s="68">
        <f t="shared" si="200"/>
        <v>9.4015365952284671E-2</v>
      </c>
      <c r="AK131" s="68">
        <f t="shared" si="200"/>
        <v>0.12125960372017792</v>
      </c>
      <c r="AL131" s="68">
        <f t="shared" si="200"/>
        <v>0.14976748887990296</v>
      </c>
      <c r="AM131" s="68">
        <f t="shared" si="200"/>
        <v>0.18742418115649009</v>
      </c>
      <c r="AN131" s="68">
        <f t="shared" si="200"/>
        <v>0.19121512333198545</v>
      </c>
      <c r="AO131" s="68">
        <f t="shared" si="200"/>
        <v>0.1888394662353417</v>
      </c>
      <c r="AP131" s="68">
        <f t="shared" si="200"/>
        <v>0.1507278608976951</v>
      </c>
      <c r="AQ131" s="68">
        <f t="shared" si="200"/>
        <v>0.12080469065911847</v>
      </c>
      <c r="AR131" s="68">
        <f t="shared" si="200"/>
        <v>9.3661544682571776E-2</v>
      </c>
      <c r="AS131" s="68">
        <f t="shared" si="200"/>
        <v>7.2179539021431455E-2</v>
      </c>
      <c r="AU131" s="4" t="s">
        <v>432</v>
      </c>
      <c r="AV131" s="4">
        <f t="shared" si="189"/>
        <v>2.3837027382467599E-2</v>
      </c>
      <c r="AW131" s="68">
        <f t="shared" ref="AW131:BK131" si="206">AW114/$AV114</f>
        <v>4.2834583497828663E-2</v>
      </c>
      <c r="AX131" s="68">
        <f t="shared" si="206"/>
        <v>2.9609159099881565E-4</v>
      </c>
      <c r="AY131" s="68">
        <f t="shared" si="206"/>
        <v>3.3655744176865378E-2</v>
      </c>
      <c r="AZ131" s="68">
        <f t="shared" si="206"/>
        <v>5.3395183576786416E-2</v>
      </c>
      <c r="BA131" s="68">
        <f t="shared" si="206"/>
        <v>7.8957757599684166E-4</v>
      </c>
      <c r="BB131" s="68">
        <f t="shared" si="206"/>
        <v>8.5767864192656931E-2</v>
      </c>
      <c r="BC131" s="68">
        <f t="shared" si="206"/>
        <v>4.3031977891827874E-2</v>
      </c>
      <c r="BD131" s="68">
        <f t="shared" si="206"/>
        <v>2.0331622581918674E-2</v>
      </c>
      <c r="BE131" s="68">
        <f t="shared" si="206"/>
        <v>7.1950256612712205E-2</v>
      </c>
      <c r="BF131" s="68">
        <f t="shared" si="206"/>
        <v>0.10353335965258587</v>
      </c>
      <c r="BG131" s="68">
        <f t="shared" si="206"/>
        <v>0.13304382155546782</v>
      </c>
      <c r="BH131" s="68">
        <f t="shared" si="206"/>
        <v>0.1554480852743782</v>
      </c>
      <c r="BI131" s="68">
        <f t="shared" si="206"/>
        <v>0.19236083695223055</v>
      </c>
      <c r="BJ131" s="68">
        <f t="shared" si="206"/>
        <v>0.20331622581918674</v>
      </c>
      <c r="BK131" s="68">
        <f t="shared" si="206"/>
        <v>0.20351362021318595</v>
      </c>
      <c r="BL131" s="68">
        <f t="shared" si="188"/>
        <v>0.15386893012238453</v>
      </c>
      <c r="BM131" s="68">
        <f t="shared" si="188"/>
        <v>0.13215554678247138</v>
      </c>
      <c r="BN131" s="68">
        <f t="shared" si="188"/>
        <v>0.10925779707856297</v>
      </c>
      <c r="BO131" s="68">
        <f t="shared" si="188"/>
        <v>8.833399131464667E-2</v>
      </c>
    </row>
    <row r="132" spans="2:67" x14ac:dyDescent="0.25">
      <c r="B132" s="4" t="s">
        <v>411</v>
      </c>
      <c r="C132" s="4">
        <f t="shared" si="197"/>
        <v>2.1940793265780974E-2</v>
      </c>
      <c r="D132" s="68">
        <f t="shared" si="198"/>
        <v>6.4336264207591675E-3</v>
      </c>
      <c r="E132" s="68">
        <f t="shared" si="194"/>
        <v>8.5781685610122243E-4</v>
      </c>
      <c r="F132" s="68">
        <f t="shared" si="194"/>
        <v>4.6965472871541923E-2</v>
      </c>
      <c r="G132" s="68">
        <f t="shared" si="194"/>
        <v>8.5781685610122243E-4</v>
      </c>
      <c r="H132" s="68">
        <f t="shared" si="194"/>
        <v>5.5329187218528843E-2</v>
      </c>
      <c r="I132" s="68">
        <f t="shared" si="194"/>
        <v>8.674672957323612E-2</v>
      </c>
      <c r="J132" s="68">
        <f t="shared" si="194"/>
        <v>3.4634355565086851E-2</v>
      </c>
      <c r="K132" s="68">
        <f t="shared" si="194"/>
        <v>6.3478447351490455E-2</v>
      </c>
      <c r="L132" s="68">
        <f t="shared" si="194"/>
        <v>4.8466652369719067E-2</v>
      </c>
      <c r="M132" s="68">
        <f t="shared" si="194"/>
        <v>0.10122238901994424</v>
      </c>
      <c r="N132" s="68">
        <f t="shared" si="194"/>
        <v>0.13210379583958826</v>
      </c>
      <c r="O132" s="68">
        <f t="shared" si="194"/>
        <v>0.15408535277718208</v>
      </c>
      <c r="P132" s="68">
        <f t="shared" si="194"/>
        <v>0.19997855457859748</v>
      </c>
      <c r="Q132" s="68">
        <f t="shared" si="194"/>
        <v>0.20212309671885054</v>
      </c>
      <c r="R132" s="68">
        <f t="shared" si="194"/>
        <v>0.20298091357495174</v>
      </c>
      <c r="S132" s="68">
        <f t="shared" si="194"/>
        <v>0.1592322539137894</v>
      </c>
      <c r="T132" s="68">
        <f t="shared" si="194"/>
        <v>0.13381942955179069</v>
      </c>
      <c r="U132" s="68">
        <f t="shared" si="194"/>
        <v>0.10840660518979198</v>
      </c>
      <c r="V132" s="68">
        <f t="shared" si="194"/>
        <v>8.9641861462577743E-2</v>
      </c>
      <c r="W132" s="5"/>
      <c r="Y132" s="4" t="s">
        <v>411</v>
      </c>
      <c r="Z132" s="4">
        <f t="shared" si="199"/>
        <v>2.4058176274488124E-2</v>
      </c>
      <c r="AA132" s="68">
        <f t="shared" si="200"/>
        <v>1.056131429689028E-2</v>
      </c>
      <c r="AB132" s="68">
        <f t="shared" si="200"/>
        <v>4.8894973596714261E-4</v>
      </c>
      <c r="AC132" s="68">
        <f t="shared" si="200"/>
        <v>3.9996088402112266E-2</v>
      </c>
      <c r="AD132" s="68">
        <f t="shared" si="200"/>
        <v>6.8452963035399959E-4</v>
      </c>
      <c r="AE132" s="68">
        <f t="shared" si="200"/>
        <v>5.0557402699002545E-2</v>
      </c>
      <c r="AF132" s="68">
        <f t="shared" si="200"/>
        <v>8.5370623899863093E-2</v>
      </c>
      <c r="AG132" s="68">
        <f t="shared" si="200"/>
        <v>3.0119303735575982E-2</v>
      </c>
      <c r="AH132" s="68">
        <f t="shared" si="200"/>
        <v>6.5128104830823388E-2</v>
      </c>
      <c r="AI132" s="68">
        <f t="shared" si="200"/>
        <v>5.7598278896929395E-2</v>
      </c>
      <c r="AJ132" s="68">
        <f t="shared" si="200"/>
        <v>0.10395071386661452</v>
      </c>
      <c r="AK132" s="68">
        <f t="shared" si="200"/>
        <v>0.13631918638763935</v>
      </c>
      <c r="AL132" s="68">
        <f t="shared" si="200"/>
        <v>0.15529043614316448</v>
      </c>
      <c r="AM132" s="68">
        <f t="shared" si="200"/>
        <v>0.19528652454527676</v>
      </c>
      <c r="AN132" s="68">
        <f t="shared" si="200"/>
        <v>0.20799921768042245</v>
      </c>
      <c r="AO132" s="68">
        <f t="shared" si="200"/>
        <v>0.20242519069039702</v>
      </c>
      <c r="AP132" s="68">
        <f t="shared" si="200"/>
        <v>0.15929982397809506</v>
      </c>
      <c r="AQ132" s="68">
        <f t="shared" si="200"/>
        <v>0.14150205358889106</v>
      </c>
      <c r="AR132" s="68">
        <f t="shared" si="200"/>
        <v>0.10932916096225308</v>
      </c>
      <c r="AS132" s="68">
        <f t="shared" si="200"/>
        <v>8.8010952474085663E-2</v>
      </c>
      <c r="AU132" s="4" t="s">
        <v>430</v>
      </c>
      <c r="AV132" s="4">
        <f t="shared" si="189"/>
        <v>2.8756413906030544E-2</v>
      </c>
      <c r="AW132" s="68">
        <f t="shared" ref="AW132:BK132" si="207">AW115/$AV115</f>
        <v>2.5280209441217377E-2</v>
      </c>
      <c r="AX132" s="68">
        <f t="shared" si="207"/>
        <v>2.5934713245520741E-2</v>
      </c>
      <c r="AY132" s="68">
        <f t="shared" si="207"/>
        <v>2.4543892661376093E-4</v>
      </c>
      <c r="AZ132" s="68">
        <f t="shared" si="207"/>
        <v>5.9641659167143909E-2</v>
      </c>
      <c r="BA132" s="68">
        <f t="shared" si="207"/>
        <v>5.3178434099648203E-2</v>
      </c>
      <c r="BB132" s="68">
        <f t="shared" si="207"/>
        <v>8.181297553792031E-4</v>
      </c>
      <c r="BC132" s="68">
        <f t="shared" si="207"/>
        <v>5.6941830974392538E-2</v>
      </c>
      <c r="BD132" s="68">
        <f t="shared" si="207"/>
        <v>4.1888243475415199E-2</v>
      </c>
      <c r="BE132" s="68">
        <f t="shared" si="207"/>
        <v>1.4971774523439417E-2</v>
      </c>
      <c r="BF132" s="68">
        <f t="shared" si="207"/>
        <v>0.11551992145954348</v>
      </c>
      <c r="BG132" s="68">
        <f t="shared" si="207"/>
        <v>0.13589135236848565</v>
      </c>
      <c r="BH132" s="68">
        <f t="shared" si="207"/>
        <v>0.16321688619815103</v>
      </c>
      <c r="BI132" s="68">
        <f t="shared" si="207"/>
        <v>0.20976846927922768</v>
      </c>
      <c r="BJ132" s="68">
        <f t="shared" si="207"/>
        <v>0.21140472878998609</v>
      </c>
      <c r="BK132" s="68">
        <f t="shared" si="207"/>
        <v>0.21508631268919251</v>
      </c>
      <c r="BL132" s="68">
        <f t="shared" si="188"/>
        <v>0.16141700073631679</v>
      </c>
      <c r="BM132" s="68">
        <f t="shared" si="188"/>
        <v>0.14251820338705717</v>
      </c>
      <c r="BN132" s="68">
        <f t="shared" si="188"/>
        <v>0.1164198641904606</v>
      </c>
      <c r="BO132" s="68">
        <f t="shared" si="188"/>
        <v>9.7112001963511413E-2</v>
      </c>
    </row>
    <row r="133" spans="2:67" x14ac:dyDescent="0.25">
      <c r="B133" s="4" t="s">
        <v>404</v>
      </c>
      <c r="C133" s="4">
        <f t="shared" si="197"/>
        <v>1.1431515599231154E-2</v>
      </c>
      <c r="D133" s="68">
        <f t="shared" si="198"/>
        <v>2.5108046923235233E-2</v>
      </c>
      <c r="E133" s="68">
        <f t="shared" si="194"/>
        <v>8.2321465322082732E-4</v>
      </c>
      <c r="F133" s="68">
        <f t="shared" si="194"/>
        <v>3.8896892364684091E-2</v>
      </c>
      <c r="G133" s="68">
        <f t="shared" si="194"/>
        <v>1.6464293064416546E-3</v>
      </c>
      <c r="H133" s="68">
        <f t="shared" si="194"/>
        <v>7.141387116690677E-2</v>
      </c>
      <c r="I133" s="68">
        <f t="shared" si="194"/>
        <v>8.376209096521918E-2</v>
      </c>
      <c r="J133" s="68">
        <f t="shared" si="194"/>
        <v>3.0047334842560197E-2</v>
      </c>
      <c r="K133" s="68">
        <f t="shared" si="194"/>
        <v>7.7999588392673389E-2</v>
      </c>
      <c r="L133" s="68">
        <f t="shared" si="194"/>
        <v>6.3387528298003704E-2</v>
      </c>
      <c r="M133" s="68">
        <f t="shared" si="194"/>
        <v>0.10413665363243466</v>
      </c>
      <c r="N133" s="68">
        <f t="shared" si="194"/>
        <v>0.11422103313438979</v>
      </c>
      <c r="O133" s="68">
        <f t="shared" si="194"/>
        <v>0.14138711669067711</v>
      </c>
      <c r="P133" s="68">
        <f t="shared" si="194"/>
        <v>0.18769294093434863</v>
      </c>
      <c r="Q133" s="68">
        <f t="shared" si="194"/>
        <v>0.18872195925087468</v>
      </c>
      <c r="R133" s="68">
        <f t="shared" si="194"/>
        <v>0.20189339370240791</v>
      </c>
      <c r="S133" s="68">
        <f t="shared" si="194"/>
        <v>0.14612060094669685</v>
      </c>
      <c r="T133" s="68">
        <f t="shared" si="194"/>
        <v>0.12698086025931263</v>
      </c>
      <c r="U133" s="68">
        <f t="shared" si="194"/>
        <v>0.1146326404610002</v>
      </c>
      <c r="V133" s="68">
        <f t="shared" si="194"/>
        <v>0.10887013788845441</v>
      </c>
      <c r="W133" s="5"/>
      <c r="Y133" s="4" t="s">
        <v>404</v>
      </c>
      <c r="Z133" s="4">
        <f t="shared" si="199"/>
        <v>1.8298894490804678E-2</v>
      </c>
      <c r="AA133" s="68">
        <f t="shared" si="200"/>
        <v>8.8711751092825919E-3</v>
      </c>
      <c r="AB133" s="68">
        <f t="shared" si="200"/>
        <v>0</v>
      </c>
      <c r="AC133" s="68">
        <f t="shared" si="200"/>
        <v>3.2141938801748524E-2</v>
      </c>
      <c r="AD133" s="68">
        <f t="shared" si="200"/>
        <v>1.2856775520699408E-3</v>
      </c>
      <c r="AE133" s="68">
        <f t="shared" si="200"/>
        <v>6.4155309848290043E-2</v>
      </c>
      <c r="AF133" s="68">
        <f t="shared" si="200"/>
        <v>8.3311905374132161E-2</v>
      </c>
      <c r="AG133" s="68">
        <f t="shared" si="200"/>
        <v>3.3684751864232448E-2</v>
      </c>
      <c r="AH133" s="68">
        <f t="shared" si="200"/>
        <v>8.2026227822062231E-2</v>
      </c>
      <c r="AI133" s="68">
        <f t="shared" si="200"/>
        <v>5.8498328619182312E-2</v>
      </c>
      <c r="AJ133" s="68">
        <f t="shared" si="200"/>
        <v>0.10362561069683723</v>
      </c>
      <c r="AK133" s="68">
        <f t="shared" si="200"/>
        <v>0.12933916173823606</v>
      </c>
      <c r="AL133" s="68">
        <f t="shared" si="200"/>
        <v>0.14913859604011315</v>
      </c>
      <c r="AM133" s="68">
        <f t="shared" si="200"/>
        <v>0.1892517356646953</v>
      </c>
      <c r="AN133" s="68">
        <f t="shared" si="200"/>
        <v>0.20017999485728979</v>
      </c>
      <c r="AO133" s="68">
        <f t="shared" si="200"/>
        <v>0.20467986628953458</v>
      </c>
      <c r="AP133" s="68">
        <f t="shared" si="200"/>
        <v>0.15132424787863205</v>
      </c>
      <c r="AQ133" s="68">
        <f t="shared" si="200"/>
        <v>0.1349961429673438</v>
      </c>
      <c r="AR133" s="68">
        <f t="shared" si="200"/>
        <v>0.11031113396760092</v>
      </c>
      <c r="AS133" s="68">
        <f t="shared" si="200"/>
        <v>8.8068912316790954E-2</v>
      </c>
      <c r="AU133" s="4" t="s">
        <v>426</v>
      </c>
      <c r="AV133" s="4">
        <f t="shared" si="189"/>
        <v>2.592617861772532E-2</v>
      </c>
      <c r="AW133" s="68">
        <f t="shared" ref="AW133:BK133" si="208">AW116/$AV116</f>
        <v>3.3756805807622504E-2</v>
      </c>
      <c r="AX133" s="68">
        <f t="shared" si="208"/>
        <v>4.2468239564428314E-2</v>
      </c>
      <c r="AY133" s="68">
        <f t="shared" si="208"/>
        <v>4.5372050816696913E-4</v>
      </c>
      <c r="AZ133" s="68">
        <f t="shared" si="208"/>
        <v>5.4900181488203269E-2</v>
      </c>
      <c r="BA133" s="68">
        <f t="shared" si="208"/>
        <v>5.6079854809437384E-2</v>
      </c>
      <c r="BB133" s="68">
        <f t="shared" si="208"/>
        <v>5.4446460980036302E-4</v>
      </c>
      <c r="BC133" s="68">
        <f t="shared" si="208"/>
        <v>4.3103448275862072E-2</v>
      </c>
      <c r="BD133" s="68">
        <f t="shared" si="208"/>
        <v>3.3121597096188747E-2</v>
      </c>
      <c r="BE133" s="68">
        <f t="shared" si="208"/>
        <v>1.3339382940108892E-2</v>
      </c>
      <c r="BF133" s="68">
        <f t="shared" si="208"/>
        <v>0.1177858439201452</v>
      </c>
      <c r="BG133" s="68">
        <f t="shared" si="208"/>
        <v>0.13711433756805808</v>
      </c>
      <c r="BH133" s="68">
        <f t="shared" si="208"/>
        <v>0.16052631578947368</v>
      </c>
      <c r="BI133" s="68">
        <f t="shared" si="208"/>
        <v>0.20916515426497279</v>
      </c>
      <c r="BJ133" s="68">
        <f t="shared" si="208"/>
        <v>0.20526315789473684</v>
      </c>
      <c r="BK133" s="68">
        <f t="shared" si="208"/>
        <v>0.20762250453720507</v>
      </c>
      <c r="BL133" s="68">
        <f t="shared" si="188"/>
        <v>0.16343012704174228</v>
      </c>
      <c r="BM133" s="68">
        <f t="shared" si="188"/>
        <v>0.13647912885662433</v>
      </c>
      <c r="BN133" s="68">
        <f t="shared" si="188"/>
        <v>0.11442831215970962</v>
      </c>
      <c r="BO133" s="68">
        <f t="shared" si="188"/>
        <v>0.10018148820326679</v>
      </c>
    </row>
    <row r="134" spans="2:67" x14ac:dyDescent="0.25">
      <c r="B134" s="4" t="s">
        <v>407</v>
      </c>
      <c r="C134" s="4">
        <f t="shared" si="197"/>
        <v>3.8541076054045026E-2</v>
      </c>
      <c r="D134" s="68">
        <f t="shared" si="198"/>
        <v>1.465022585764864E-3</v>
      </c>
      <c r="E134" s="68">
        <f t="shared" si="194"/>
        <v>3.0399218654620926E-2</v>
      </c>
      <c r="F134" s="68">
        <f t="shared" si="194"/>
        <v>1.4039799780246611E-3</v>
      </c>
      <c r="G134" s="68">
        <f t="shared" si="194"/>
        <v>6.1530948602124283E-2</v>
      </c>
      <c r="H134" s="68">
        <f t="shared" si="194"/>
        <v>7.7279941399096566E-2</v>
      </c>
      <c r="I134" s="68">
        <f t="shared" si="194"/>
        <v>5.3351239164937128E-2</v>
      </c>
      <c r="J134" s="68">
        <f t="shared" si="194"/>
        <v>7.9416432670003659E-2</v>
      </c>
      <c r="K134" s="68">
        <f t="shared" si="194"/>
        <v>6.0920522524722256E-2</v>
      </c>
      <c r="L134" s="68">
        <f t="shared" si="194"/>
        <v>4.1203760224636794E-2</v>
      </c>
      <c r="M134" s="68">
        <f t="shared" si="194"/>
        <v>0.1008423879868148</v>
      </c>
      <c r="N134" s="68">
        <f t="shared" si="194"/>
        <v>0.1260529849835185</v>
      </c>
      <c r="O134" s="68">
        <f t="shared" si="194"/>
        <v>0.15565864973751678</v>
      </c>
      <c r="P134" s="68">
        <f t="shared" si="194"/>
        <v>0.20241728726651204</v>
      </c>
      <c r="Q134" s="68">
        <f t="shared" si="194"/>
        <v>0.2062019289464046</v>
      </c>
      <c r="R134" s="68">
        <f t="shared" si="194"/>
        <v>0.20461482114515933</v>
      </c>
      <c r="S134" s="68">
        <f t="shared" si="194"/>
        <v>0.15755097057746306</v>
      </c>
      <c r="T134" s="68">
        <f t="shared" si="194"/>
        <v>0.13240141618849957</v>
      </c>
      <c r="U134" s="68">
        <f t="shared" si="194"/>
        <v>0.10432181662800635</v>
      </c>
      <c r="V134" s="68">
        <f t="shared" si="194"/>
        <v>6.9039189354169209E-2</v>
      </c>
      <c r="W134" s="5"/>
      <c r="Y134" s="4" t="s">
        <v>407</v>
      </c>
      <c r="Z134" s="4">
        <f t="shared" si="199"/>
        <v>4.1477180492785606E-2</v>
      </c>
      <c r="AA134" s="68">
        <f t="shared" si="200"/>
        <v>8.5082246171298923E-4</v>
      </c>
      <c r="AB134" s="68">
        <f t="shared" si="200"/>
        <v>2.4390243902439025E-2</v>
      </c>
      <c r="AC134" s="68">
        <f t="shared" si="200"/>
        <v>1.0209869540555871E-3</v>
      </c>
      <c r="AD134" s="68">
        <f t="shared" si="200"/>
        <v>5.5019852524106634E-2</v>
      </c>
      <c r="AE134" s="68">
        <f t="shared" si="200"/>
        <v>7.1185479296653434E-2</v>
      </c>
      <c r="AF134" s="68">
        <f t="shared" si="200"/>
        <v>5.2410663641520139E-2</v>
      </c>
      <c r="AG134" s="68">
        <f t="shared" si="200"/>
        <v>7.9013045944412927E-2</v>
      </c>
      <c r="AH134" s="68">
        <f t="shared" si="200"/>
        <v>6.3414634146341464E-2</v>
      </c>
      <c r="AI134" s="68">
        <f t="shared" si="200"/>
        <v>4.7872943845717525E-2</v>
      </c>
      <c r="AJ134" s="68">
        <f t="shared" si="200"/>
        <v>0.1</v>
      </c>
      <c r="AK134" s="68">
        <f t="shared" si="200"/>
        <v>0.13125354509359047</v>
      </c>
      <c r="AL134" s="68">
        <f t="shared" si="200"/>
        <v>0.15467952353942144</v>
      </c>
      <c r="AM134" s="68">
        <f t="shared" si="200"/>
        <v>0.19580260918888259</v>
      </c>
      <c r="AN134" s="68">
        <f t="shared" si="200"/>
        <v>0.20277935337492911</v>
      </c>
      <c r="AO134" s="68">
        <f t="shared" si="200"/>
        <v>0.19444129325014181</v>
      </c>
      <c r="AP134" s="68">
        <f t="shared" si="200"/>
        <v>0.15076574021554168</v>
      </c>
      <c r="AQ134" s="68">
        <f t="shared" si="200"/>
        <v>0.13386273397617698</v>
      </c>
      <c r="AR134" s="68">
        <f t="shared" si="200"/>
        <v>9.8581962563811687E-2</v>
      </c>
      <c r="AS134" s="68">
        <f t="shared" si="200"/>
        <v>8.0431083380601245E-2</v>
      </c>
    </row>
    <row r="135" spans="2:67" x14ac:dyDescent="0.25">
      <c r="B135" s="4" t="s">
        <v>418</v>
      </c>
      <c r="C135" s="4">
        <f t="shared" si="197"/>
        <v>1.3374802671666828E-2</v>
      </c>
      <c r="D135" s="68">
        <f t="shared" si="198"/>
        <v>8.7950747581354446E-4</v>
      </c>
      <c r="E135" s="68">
        <f t="shared" si="194"/>
        <v>2.4450307827616535E-2</v>
      </c>
      <c r="F135" s="68">
        <f t="shared" si="194"/>
        <v>1.7590149516270889E-3</v>
      </c>
      <c r="G135" s="68">
        <f t="shared" si="194"/>
        <v>7.8979771328056295E-2</v>
      </c>
      <c r="H135" s="68">
        <f t="shared" si="194"/>
        <v>7.7220756376429195E-2</v>
      </c>
      <c r="I135" s="68">
        <f t="shared" si="194"/>
        <v>4.7317502198768686E-2</v>
      </c>
      <c r="J135" s="68">
        <f t="shared" si="194"/>
        <v>9.006156552330695E-2</v>
      </c>
      <c r="K135" s="68">
        <f t="shared" si="194"/>
        <v>6.5259454705364997E-2</v>
      </c>
      <c r="L135" s="68">
        <f t="shared" si="194"/>
        <v>4.2919964819700965E-2</v>
      </c>
      <c r="M135" s="68">
        <f t="shared" si="194"/>
        <v>0.10501319261213721</v>
      </c>
      <c r="N135" s="68">
        <f t="shared" si="194"/>
        <v>0.12576956904133685</v>
      </c>
      <c r="O135" s="68">
        <f t="shared" si="194"/>
        <v>0.14758135444151274</v>
      </c>
      <c r="P135" s="68">
        <f t="shared" si="194"/>
        <v>0.1980650835532102</v>
      </c>
      <c r="Q135" s="68">
        <f t="shared" si="194"/>
        <v>0.19929639401934918</v>
      </c>
      <c r="R135" s="68">
        <f t="shared" si="194"/>
        <v>0.20158311345646437</v>
      </c>
      <c r="S135" s="68">
        <f t="shared" si="194"/>
        <v>0.1505716798592788</v>
      </c>
      <c r="T135" s="68">
        <f t="shared" si="194"/>
        <v>0.12506596306068601</v>
      </c>
      <c r="U135" s="68">
        <f t="shared" si="194"/>
        <v>0.10677220756376429</v>
      </c>
      <c r="V135" s="68">
        <f t="shared" si="194"/>
        <v>8.3905013192612135E-2</v>
      </c>
      <c r="W135" s="5"/>
      <c r="Y135" s="4" t="s">
        <v>418</v>
      </c>
      <c r="Z135" s="4">
        <f t="shared" si="199"/>
        <v>2.4159340129348575E-2</v>
      </c>
      <c r="AA135" s="68">
        <f t="shared" si="200"/>
        <v>1.9476093095724997E-4</v>
      </c>
      <c r="AB135" s="68">
        <f t="shared" si="200"/>
        <v>2.2884409387476871E-2</v>
      </c>
      <c r="AC135" s="68">
        <f t="shared" si="200"/>
        <v>2.1423702405297495E-3</v>
      </c>
      <c r="AD135" s="68">
        <f t="shared" si="200"/>
        <v>6.2128736975362739E-2</v>
      </c>
      <c r="AE135" s="68">
        <f t="shared" si="200"/>
        <v>7.546986074593437E-2</v>
      </c>
      <c r="AF135" s="68">
        <f t="shared" si="200"/>
        <v>5.6285909046645245E-2</v>
      </c>
      <c r="AG135" s="68">
        <f t="shared" si="200"/>
        <v>8.3649819846138868E-2</v>
      </c>
      <c r="AH135" s="68">
        <f t="shared" si="200"/>
        <v>6.6510857921900868E-2</v>
      </c>
      <c r="AI135" s="68">
        <f t="shared" si="200"/>
        <v>4.7813808550004867E-2</v>
      </c>
      <c r="AJ135" s="68">
        <f t="shared" si="200"/>
        <v>0.10400233713117149</v>
      </c>
      <c r="AK135" s="68">
        <f t="shared" si="200"/>
        <v>0.12279676696854611</v>
      </c>
      <c r="AL135" s="68">
        <f t="shared" si="200"/>
        <v>0.15775635407537247</v>
      </c>
      <c r="AM135" s="68">
        <f t="shared" si="200"/>
        <v>0.19485831142272861</v>
      </c>
      <c r="AN135" s="68">
        <f t="shared" si="200"/>
        <v>0.19904567143830948</v>
      </c>
      <c r="AO135" s="68">
        <f t="shared" si="200"/>
        <v>0.19846138864543772</v>
      </c>
      <c r="AP135" s="68">
        <f t="shared" si="200"/>
        <v>0.14908949264777485</v>
      </c>
      <c r="AQ135" s="68">
        <f t="shared" si="200"/>
        <v>0.13117148699970785</v>
      </c>
      <c r="AR135" s="68">
        <f t="shared" si="200"/>
        <v>0.10098354270133411</v>
      </c>
      <c r="AS135" s="68">
        <f t="shared" si="200"/>
        <v>7.5762002142370236E-2</v>
      </c>
      <c r="AU135" s="4" t="s">
        <v>438</v>
      </c>
      <c r="AV135" s="4"/>
      <c r="AW135" s="4" t="s">
        <v>394</v>
      </c>
      <c r="AX135" s="4"/>
      <c r="AY135" s="4"/>
      <c r="AZ135" s="4"/>
      <c r="BA135" s="4"/>
      <c r="BB135" s="4"/>
      <c r="BC135" s="4"/>
      <c r="BD135" s="4"/>
      <c r="BE135" s="4"/>
    </row>
    <row r="136" spans="2:67" x14ac:dyDescent="0.25">
      <c r="B136" s="4" t="s">
        <v>413</v>
      </c>
      <c r="C136" s="4">
        <f t="shared" si="197"/>
        <v>1.0337534378065795E-2</v>
      </c>
      <c r="D136" s="68">
        <f t="shared" si="198"/>
        <v>2.4123805188893947E-2</v>
      </c>
      <c r="E136" s="68">
        <f t="shared" si="194"/>
        <v>1.3882567137005006E-2</v>
      </c>
      <c r="F136" s="68">
        <f t="shared" si="194"/>
        <v>6.8274920345926264E-4</v>
      </c>
      <c r="G136" s="68">
        <f t="shared" si="194"/>
        <v>6.3723258989531184E-2</v>
      </c>
      <c r="H136" s="68">
        <f t="shared" si="194"/>
        <v>9.1033227127901685E-4</v>
      </c>
      <c r="I136" s="68">
        <f t="shared" si="194"/>
        <v>5.439235320892126E-2</v>
      </c>
      <c r="J136" s="68">
        <f t="shared" si="194"/>
        <v>6.2585343650432404E-2</v>
      </c>
      <c r="K136" s="68">
        <f t="shared" si="194"/>
        <v>2.7765134274010013E-2</v>
      </c>
      <c r="L136" s="68">
        <f t="shared" si="194"/>
        <v>5.5530268548020026E-2</v>
      </c>
      <c r="M136" s="68">
        <f t="shared" si="194"/>
        <v>0.10605370960400547</v>
      </c>
      <c r="N136" s="68">
        <f t="shared" si="194"/>
        <v>0.12517068730086481</v>
      </c>
      <c r="O136" s="68">
        <f t="shared" si="194"/>
        <v>0.15270823850705509</v>
      </c>
      <c r="P136" s="68">
        <f t="shared" si="194"/>
        <v>0.19845243513882568</v>
      </c>
      <c r="Q136" s="68">
        <f t="shared" si="194"/>
        <v>0.21187983614019118</v>
      </c>
      <c r="R136" s="68">
        <f t="shared" si="194"/>
        <v>0.20505234410559856</v>
      </c>
      <c r="S136" s="68">
        <f t="shared" si="194"/>
        <v>0.14747382794720074</v>
      </c>
      <c r="T136" s="68">
        <f t="shared" si="194"/>
        <v>0.14155666818388712</v>
      </c>
      <c r="U136" s="68">
        <f t="shared" si="194"/>
        <v>0.10946745562130178</v>
      </c>
      <c r="V136" s="68">
        <f t="shared" si="194"/>
        <v>0.10787437414656349</v>
      </c>
      <c r="W136" s="5"/>
      <c r="Y136" s="4" t="s">
        <v>413</v>
      </c>
      <c r="Z136" s="4">
        <f t="shared" si="199"/>
        <v>1.2513733581459253E-2</v>
      </c>
      <c r="AA136" s="68">
        <f t="shared" si="200"/>
        <v>3.4780973867268285E-2</v>
      </c>
      <c r="AB136" s="68">
        <f t="shared" si="200"/>
        <v>9.0242526790750149E-3</v>
      </c>
      <c r="AC136" s="68">
        <f t="shared" si="200"/>
        <v>7.5202105658958454E-4</v>
      </c>
      <c r="AD136" s="68">
        <f t="shared" si="200"/>
        <v>4.9821394999059972E-2</v>
      </c>
      <c r="AE136" s="68">
        <f t="shared" si="200"/>
        <v>7.5202105658958454E-4</v>
      </c>
      <c r="AF136" s="68">
        <f t="shared" si="200"/>
        <v>4.6249294980259446E-2</v>
      </c>
      <c r="AG136" s="68">
        <f t="shared" si="200"/>
        <v>4.8317352885880807E-2</v>
      </c>
      <c r="AH136" s="68">
        <f t="shared" si="200"/>
        <v>2.030456852791878E-2</v>
      </c>
      <c r="AI136" s="68">
        <f t="shared" si="200"/>
        <v>5.2829479225418315E-2</v>
      </c>
      <c r="AJ136" s="68">
        <f t="shared" si="200"/>
        <v>0.11581124271479601</v>
      </c>
      <c r="AK136" s="68">
        <f t="shared" si="200"/>
        <v>0.14062793758225231</v>
      </c>
      <c r="AL136" s="68">
        <f t="shared" si="200"/>
        <v>0.15341229554427524</v>
      </c>
      <c r="AM136" s="68">
        <f t="shared" si="200"/>
        <v>0.19326941154352323</v>
      </c>
      <c r="AN136" s="68">
        <f t="shared" si="200"/>
        <v>0.20830983267531492</v>
      </c>
      <c r="AO136" s="68">
        <f t="shared" si="200"/>
        <v>0.20736980635457794</v>
      </c>
      <c r="AP136" s="68">
        <f t="shared" si="200"/>
        <v>0.16920473773265651</v>
      </c>
      <c r="AQ136" s="68">
        <f t="shared" si="200"/>
        <v>0.14288400075202107</v>
      </c>
      <c r="AR136" s="68">
        <f t="shared" si="200"/>
        <v>0.11637525850723821</v>
      </c>
      <c r="AS136" s="68">
        <f t="shared" si="200"/>
        <v>0.10753901109231058</v>
      </c>
      <c r="AU136" s="4" t="s">
        <v>437</v>
      </c>
      <c r="AV136" s="4" t="s">
        <v>401</v>
      </c>
      <c r="AW136" s="4">
        <v>1</v>
      </c>
      <c r="AX136" s="4">
        <v>2</v>
      </c>
      <c r="AY136" s="4">
        <v>3</v>
      </c>
      <c r="AZ136" s="4">
        <v>4</v>
      </c>
      <c r="BA136" s="4">
        <v>5</v>
      </c>
      <c r="BB136" s="4">
        <v>6</v>
      </c>
      <c r="BC136" s="4">
        <v>7</v>
      </c>
      <c r="BD136" s="4">
        <v>8</v>
      </c>
      <c r="BE136" s="4">
        <v>9</v>
      </c>
    </row>
    <row r="137" spans="2:67" x14ac:dyDescent="0.25">
      <c r="B137" s="4" t="s">
        <v>410</v>
      </c>
      <c r="C137" s="4">
        <f t="shared" si="197"/>
        <v>8.4083631923548355E-3</v>
      </c>
      <c r="D137" s="68">
        <f t="shared" si="198"/>
        <v>5.0643536653609399E-2</v>
      </c>
      <c r="E137" s="68">
        <f t="shared" si="194"/>
        <v>2.1544487968662564E-2</v>
      </c>
      <c r="F137" s="68">
        <f t="shared" si="194"/>
        <v>5.5959709009513155E-4</v>
      </c>
      <c r="G137" s="68">
        <f t="shared" si="194"/>
        <v>6.3794068270844995E-2</v>
      </c>
      <c r="H137" s="68">
        <f t="shared" si="194"/>
        <v>1.6787912702853946E-3</v>
      </c>
      <c r="I137" s="68">
        <f t="shared" si="194"/>
        <v>6.8830442081701179E-2</v>
      </c>
      <c r="J137" s="68">
        <f t="shared" si="194"/>
        <v>4.6726357022943484E-2</v>
      </c>
      <c r="K137" s="68">
        <f t="shared" si="194"/>
        <v>1.8746502518186905E-2</v>
      </c>
      <c r="L137" s="68">
        <f t="shared" si="194"/>
        <v>7.1348628987129264E-2</v>
      </c>
      <c r="M137" s="68">
        <f t="shared" si="194"/>
        <v>0.11303861219921657</v>
      </c>
      <c r="N137" s="68">
        <f t="shared" si="194"/>
        <v>0.13766088416340236</v>
      </c>
      <c r="O137" s="68">
        <f t="shared" si="194"/>
        <v>0.14297705651930609</v>
      </c>
      <c r="P137" s="68">
        <f t="shared" si="194"/>
        <v>0.19921656407386681</v>
      </c>
      <c r="Q137" s="68">
        <f t="shared" si="194"/>
        <v>0.20928931169557918</v>
      </c>
      <c r="R137" s="68">
        <f t="shared" si="194"/>
        <v>0.19613878007834359</v>
      </c>
      <c r="S137" s="68">
        <f t="shared" si="194"/>
        <v>0.15304980414101846</v>
      </c>
      <c r="T137" s="68">
        <f t="shared" si="194"/>
        <v>0.13010632344711809</v>
      </c>
      <c r="U137" s="68">
        <f t="shared" si="194"/>
        <v>0.11303861219921657</v>
      </c>
      <c r="V137" s="68">
        <f t="shared" si="194"/>
        <v>0.10100727476217124</v>
      </c>
      <c r="W137" s="5"/>
      <c r="Y137" s="4" t="s">
        <v>410</v>
      </c>
      <c r="Z137" s="4">
        <f t="shared" si="199"/>
        <v>1.300308432124935E-2</v>
      </c>
      <c r="AA137" s="68">
        <f t="shared" si="200"/>
        <v>3.3472046318074905E-2</v>
      </c>
      <c r="AB137" s="68">
        <f t="shared" si="200"/>
        <v>1.1217658766057535E-2</v>
      </c>
      <c r="AC137" s="68">
        <f t="shared" si="200"/>
        <v>5.4278994029310652E-4</v>
      </c>
      <c r="AD137" s="68">
        <f t="shared" si="200"/>
        <v>5.2831554188529042E-2</v>
      </c>
      <c r="AE137" s="68">
        <f t="shared" si="200"/>
        <v>9.046499004885109E-4</v>
      </c>
      <c r="AF137" s="68">
        <f t="shared" si="200"/>
        <v>6.694409263614981E-2</v>
      </c>
      <c r="AG137" s="68">
        <f t="shared" si="200"/>
        <v>5.0117604487063504E-2</v>
      </c>
      <c r="AH137" s="68">
        <f t="shared" si="200"/>
        <v>2.2073457571919666E-2</v>
      </c>
      <c r="AI137" s="68">
        <f t="shared" si="200"/>
        <v>7.4181291840057895E-2</v>
      </c>
      <c r="AJ137" s="68">
        <f t="shared" si="200"/>
        <v>0.11217658766057535</v>
      </c>
      <c r="AK137" s="68">
        <f t="shared" si="200"/>
        <v>0.13370725529220193</v>
      </c>
      <c r="AL137" s="68">
        <f t="shared" si="200"/>
        <v>0.15686629274470779</v>
      </c>
      <c r="AM137" s="68">
        <f t="shared" si="200"/>
        <v>0.20553645739098969</v>
      </c>
      <c r="AN137" s="68">
        <f t="shared" si="200"/>
        <v>0.20408901755020806</v>
      </c>
      <c r="AO137" s="68">
        <f t="shared" si="200"/>
        <v>0.19739460828659308</v>
      </c>
      <c r="AP137" s="68">
        <f t="shared" si="200"/>
        <v>0.15759001266509862</v>
      </c>
      <c r="AQ137" s="68">
        <f t="shared" si="200"/>
        <v>0.13678306495386286</v>
      </c>
      <c r="AR137" s="68">
        <f t="shared" si="200"/>
        <v>9.8968699113443095E-2</v>
      </c>
      <c r="AS137" s="68">
        <f t="shared" si="200"/>
        <v>9.8064049212954585E-2</v>
      </c>
      <c r="AU137" s="4" t="s">
        <v>423</v>
      </c>
      <c r="AV137" s="16">
        <f>AV120</f>
        <v>0.13942496582779088</v>
      </c>
      <c r="AW137" s="68">
        <f>AW120*2/BF120</f>
        <v>5.5506137697918519E-2</v>
      </c>
      <c r="AX137" s="68">
        <f t="shared" ref="AX137:BE150" si="209">AX120*2/BG120</f>
        <v>0.86846701598817688</v>
      </c>
      <c r="AY137" s="68">
        <f t="shared" si="209"/>
        <v>0.94035807959858586</v>
      </c>
      <c r="AZ137" s="68">
        <f t="shared" si="209"/>
        <v>0.57456412071864771</v>
      </c>
      <c r="BA137" s="68">
        <f t="shared" si="209"/>
        <v>1.0712240825887047</v>
      </c>
      <c r="BB137" s="68">
        <f t="shared" si="209"/>
        <v>0.70648888888888894</v>
      </c>
      <c r="BC137" s="68">
        <f t="shared" si="209"/>
        <v>0.78320731294436297</v>
      </c>
      <c r="BD137" s="68">
        <f t="shared" si="209"/>
        <v>0.92677683729678895</v>
      </c>
      <c r="BE137" s="68">
        <f t="shared" si="209"/>
        <v>4.363249379212486E-2</v>
      </c>
    </row>
    <row r="138" spans="2:67" x14ac:dyDescent="0.25">
      <c r="B138" s="4" t="s">
        <v>409</v>
      </c>
      <c r="C138" s="4">
        <f t="shared" si="197"/>
        <v>8.5848117764137644E-3</v>
      </c>
      <c r="D138" s="68">
        <f t="shared" si="198"/>
        <v>1.4250479583447519E-2</v>
      </c>
      <c r="E138" s="68">
        <f t="shared" si="194"/>
        <v>8.2214305289120303E-4</v>
      </c>
      <c r="F138" s="68">
        <f t="shared" si="194"/>
        <v>3.0145245272677444E-3</v>
      </c>
      <c r="G138" s="68">
        <f t="shared" si="194"/>
        <v>8.9065497396546997E-2</v>
      </c>
      <c r="H138" s="68">
        <f t="shared" si="194"/>
        <v>4.9876678542066316E-2</v>
      </c>
      <c r="I138" s="68">
        <f t="shared" si="194"/>
        <v>5.6727870649493015E-2</v>
      </c>
      <c r="J138" s="68">
        <f t="shared" si="194"/>
        <v>9.7286927925459024E-2</v>
      </c>
      <c r="K138" s="68">
        <f t="shared" si="194"/>
        <v>4.2751438750342562E-2</v>
      </c>
      <c r="L138" s="68">
        <f t="shared" si="194"/>
        <v>4.0010961907371884E-2</v>
      </c>
      <c r="M138" s="68">
        <f t="shared" si="194"/>
        <v>9.3176212661003011E-2</v>
      </c>
      <c r="N138" s="68">
        <f t="shared" si="194"/>
        <v>0.11811455193203617</v>
      </c>
      <c r="O138" s="68">
        <f t="shared" si="194"/>
        <v>0.14469717730885173</v>
      </c>
      <c r="P138" s="68">
        <f t="shared" si="194"/>
        <v>0.20252123869553301</v>
      </c>
      <c r="Q138" s="68">
        <f t="shared" si="194"/>
        <v>0.2011510002740477</v>
      </c>
      <c r="R138" s="68">
        <f t="shared" si="194"/>
        <v>0.20060290490545354</v>
      </c>
      <c r="S138" s="68">
        <f t="shared" si="194"/>
        <v>0.15785146615511098</v>
      </c>
      <c r="T138" s="68">
        <f t="shared" si="194"/>
        <v>0.12633598246094821</v>
      </c>
      <c r="U138" s="68">
        <f t="shared" si="194"/>
        <v>9.9753357084132632E-2</v>
      </c>
      <c r="V138" s="68">
        <f t="shared" si="194"/>
        <v>8.6873115922170452E-2</v>
      </c>
      <c r="W138" s="5"/>
      <c r="Y138" s="4" t="s">
        <v>409</v>
      </c>
      <c r="Z138" s="4">
        <f t="shared" si="199"/>
        <v>3.5150910592326133E-2</v>
      </c>
      <c r="AA138" s="68">
        <f t="shared" si="200"/>
        <v>1.5929321999866141E-2</v>
      </c>
      <c r="AB138" s="68">
        <f t="shared" si="200"/>
        <v>3.346496218459273E-4</v>
      </c>
      <c r="AC138" s="68">
        <f t="shared" si="200"/>
        <v>1.1378087142761529E-3</v>
      </c>
      <c r="AD138" s="68">
        <f t="shared" si="200"/>
        <v>6.224482966334248E-2</v>
      </c>
      <c r="AE138" s="68">
        <f t="shared" si="200"/>
        <v>5.8229034201191354E-2</v>
      </c>
      <c r="AF138" s="68">
        <f t="shared" si="200"/>
        <v>4.9929723579412354E-2</v>
      </c>
      <c r="AG138" s="68">
        <f t="shared" si="200"/>
        <v>7.9445820226223138E-2</v>
      </c>
      <c r="AH138" s="68">
        <f t="shared" si="200"/>
        <v>6.3181848604511079E-2</v>
      </c>
      <c r="AI138" s="68">
        <f t="shared" si="200"/>
        <v>4.4508399705508329E-2</v>
      </c>
      <c r="AJ138" s="68">
        <f t="shared" si="200"/>
        <v>0.10046181647814738</v>
      </c>
      <c r="AK138" s="68">
        <f t="shared" si="200"/>
        <v>0.13185195100729535</v>
      </c>
      <c r="AL138" s="68">
        <f t="shared" si="200"/>
        <v>0.15353724650291145</v>
      </c>
      <c r="AM138" s="68">
        <f t="shared" si="200"/>
        <v>0.19349441135131518</v>
      </c>
      <c r="AN138" s="68">
        <f t="shared" si="200"/>
        <v>0.19945117462017267</v>
      </c>
      <c r="AO138" s="68">
        <f t="shared" si="200"/>
        <v>0.20105749280503313</v>
      </c>
      <c r="AP138" s="68">
        <f t="shared" si="200"/>
        <v>0.15567900408272539</v>
      </c>
      <c r="AQ138" s="68">
        <f t="shared" si="200"/>
        <v>0.13198581085603373</v>
      </c>
      <c r="AR138" s="68">
        <f t="shared" si="200"/>
        <v>0.1077571782343886</v>
      </c>
      <c r="AS138" s="68">
        <f t="shared" si="200"/>
        <v>8.4130914932066134E-2</v>
      </c>
      <c r="AU138" s="4" t="s">
        <v>422</v>
      </c>
      <c r="AV138" s="16">
        <f t="shared" ref="AV138:AV150" si="210">AV121</f>
        <v>8.6466864132237628E-2</v>
      </c>
      <c r="AW138" s="68">
        <f t="shared" ref="AW138:AW150" si="211">AW121*2/BF121</f>
        <v>2.610824041338047E-2</v>
      </c>
      <c r="AX138" s="68">
        <f t="shared" si="209"/>
        <v>0.88524590163934425</v>
      </c>
      <c r="AY138" s="68">
        <f t="shared" si="209"/>
        <v>1.1967770814682184</v>
      </c>
      <c r="AZ138" s="68">
        <f t="shared" si="209"/>
        <v>0.21045522085640958</v>
      </c>
      <c r="BA138" s="68">
        <f t="shared" si="209"/>
        <v>0.76892483096911046</v>
      </c>
      <c r="BB138" s="68">
        <f t="shared" si="209"/>
        <v>0.91205301670578487</v>
      </c>
      <c r="BC138" s="68">
        <f t="shared" si="209"/>
        <v>1.1224489795918367E-2</v>
      </c>
      <c r="BD138" s="68">
        <f t="shared" si="209"/>
        <v>0.41471301535974131</v>
      </c>
      <c r="BE138" s="68">
        <f t="shared" si="209"/>
        <v>0.47822602190756075</v>
      </c>
    </row>
    <row r="139" spans="2:67" x14ac:dyDescent="0.25">
      <c r="B139" s="4" t="s">
        <v>412</v>
      </c>
      <c r="C139" s="4">
        <f t="shared" si="197"/>
        <v>7.5919944101088569E-3</v>
      </c>
      <c r="D139" s="68">
        <f t="shared" si="198"/>
        <v>2.9748992872637124E-2</v>
      </c>
      <c r="E139" s="68">
        <f t="shared" si="194"/>
        <v>3.0988534242330339E-4</v>
      </c>
      <c r="F139" s="68">
        <f t="shared" si="194"/>
        <v>1.5494267121165168E-3</v>
      </c>
      <c r="G139" s="68">
        <f t="shared" si="194"/>
        <v>9.8543538890610474E-2</v>
      </c>
      <c r="H139" s="68">
        <f t="shared" si="194"/>
        <v>4.7412457390765418E-2</v>
      </c>
      <c r="I139" s="68">
        <f t="shared" si="194"/>
        <v>5.4229934924078092E-2</v>
      </c>
      <c r="J139" s="68">
        <f t="shared" si="194"/>
        <v>9.1106290672451198E-2</v>
      </c>
      <c r="K139" s="68">
        <f t="shared" si="194"/>
        <v>5.0511310814998447E-2</v>
      </c>
      <c r="L139" s="68">
        <f t="shared" si="194"/>
        <v>4.6482801363495509E-2</v>
      </c>
      <c r="M139" s="68">
        <f t="shared" si="194"/>
        <v>0.10598078710876975</v>
      </c>
      <c r="N139" s="68">
        <f t="shared" si="194"/>
        <v>0.12147505422993492</v>
      </c>
      <c r="O139" s="68">
        <f t="shared" si="194"/>
        <v>0.1369693213511001</v>
      </c>
      <c r="P139" s="68">
        <f t="shared" si="194"/>
        <v>0.19305856832971802</v>
      </c>
      <c r="Q139" s="68">
        <f t="shared" si="194"/>
        <v>0.20576386736907346</v>
      </c>
      <c r="R139" s="68">
        <f t="shared" si="194"/>
        <v>0.2014254725751472</v>
      </c>
      <c r="S139" s="68">
        <f t="shared" si="194"/>
        <v>0.14688565230864581</v>
      </c>
      <c r="T139" s="68">
        <f t="shared" si="194"/>
        <v>0.13511000929656028</v>
      </c>
      <c r="U139" s="68">
        <f t="shared" si="194"/>
        <v>0.10629067245119306</v>
      </c>
      <c r="V139" s="68">
        <f t="shared" si="194"/>
        <v>9.8543538890610474E-2</v>
      </c>
      <c r="W139" s="5"/>
      <c r="Y139" s="4" t="s">
        <v>412</v>
      </c>
      <c r="Z139" s="4">
        <f t="shared" si="199"/>
        <v>2.5836778001802129E-2</v>
      </c>
      <c r="AA139" s="68">
        <f t="shared" si="200"/>
        <v>1.8940083773447459E-2</v>
      </c>
      <c r="AB139" s="68">
        <f t="shared" si="200"/>
        <v>2.7317428519395374E-4</v>
      </c>
      <c r="AC139" s="68">
        <f t="shared" si="200"/>
        <v>1.0926971407758149E-3</v>
      </c>
      <c r="AD139" s="68">
        <f t="shared" si="200"/>
        <v>7.8583136040794033E-2</v>
      </c>
      <c r="AE139" s="68">
        <f t="shared" si="200"/>
        <v>5.7184483700600981E-2</v>
      </c>
      <c r="AF139" s="68">
        <f t="shared" si="200"/>
        <v>4.9899836095428883E-2</v>
      </c>
      <c r="AG139" s="68">
        <f t="shared" si="200"/>
        <v>9.2788198870879621E-2</v>
      </c>
      <c r="AH139" s="68">
        <f t="shared" si="200"/>
        <v>6.374066654525587E-2</v>
      </c>
      <c r="AI139" s="68">
        <f t="shared" ref="AI139:AS139" si="212">AI117/$Z117</f>
        <v>4.3252595155709339E-2</v>
      </c>
      <c r="AJ139" s="68">
        <f t="shared" si="212"/>
        <v>0.10225824075760336</v>
      </c>
      <c r="AK139" s="68">
        <f t="shared" si="212"/>
        <v>0.12693498452012383</v>
      </c>
      <c r="AL139" s="68">
        <f t="shared" si="212"/>
        <v>0.15343289018393735</v>
      </c>
      <c r="AM139" s="68">
        <f t="shared" si="212"/>
        <v>0.19094882535057367</v>
      </c>
      <c r="AN139" s="68">
        <f t="shared" si="212"/>
        <v>0.19914405390639228</v>
      </c>
      <c r="AO139" s="68">
        <f t="shared" si="212"/>
        <v>0.19477326534328901</v>
      </c>
      <c r="AP139" s="68">
        <f t="shared" si="212"/>
        <v>0.15215807685303223</v>
      </c>
      <c r="AQ139" s="68">
        <f t="shared" si="212"/>
        <v>0.13449280641048988</v>
      </c>
      <c r="AR139" s="68">
        <f t="shared" si="212"/>
        <v>0.10471680932434893</v>
      </c>
      <c r="AS139" s="68">
        <f t="shared" si="212"/>
        <v>8.1952285558186122E-2</v>
      </c>
      <c r="AU139" s="4" t="s">
        <v>441</v>
      </c>
      <c r="AV139" s="16">
        <f t="shared" si="210"/>
        <v>3.6746005792218851E-2</v>
      </c>
      <c r="AW139" s="68">
        <f t="shared" si="211"/>
        <v>2.1329987452948555E-2</v>
      </c>
      <c r="AX139" s="68">
        <f t="shared" si="209"/>
        <v>1.014125669751583</v>
      </c>
      <c r="AY139" s="68">
        <f t="shared" si="209"/>
        <v>1.0558375634517765</v>
      </c>
      <c r="AZ139" s="68">
        <f t="shared" si="209"/>
        <v>0.20297029702970296</v>
      </c>
      <c r="BA139" s="68">
        <f t="shared" si="209"/>
        <v>0.77136686207960503</v>
      </c>
      <c r="BB139" s="68">
        <f t="shared" si="209"/>
        <v>0.80641991483786435</v>
      </c>
      <c r="BC139" s="68">
        <f t="shared" si="209"/>
        <v>2.5152129817444219E-2</v>
      </c>
      <c r="BD139" s="68">
        <f t="shared" si="209"/>
        <v>0.39442039442039445</v>
      </c>
      <c r="BE139" s="68">
        <f t="shared" si="209"/>
        <v>0.46654611211573233</v>
      </c>
    </row>
    <row r="140" spans="2:67" x14ac:dyDescent="0.25">
      <c r="B140" s="4" t="s">
        <v>420</v>
      </c>
      <c r="C140" s="4">
        <f t="shared" si="197"/>
        <v>3.7218887997496784E-3</v>
      </c>
      <c r="D140" s="68">
        <f t="shared" si="198"/>
        <v>9.4816687737041723E-3</v>
      </c>
      <c r="E140" s="68">
        <f t="shared" si="198"/>
        <v>2.5916561314791402E-2</v>
      </c>
      <c r="F140" s="68">
        <f t="shared" si="198"/>
        <v>6.3211125158027818E-4</v>
      </c>
      <c r="G140" s="68">
        <f t="shared" si="198"/>
        <v>1.8963337547408343E-3</v>
      </c>
      <c r="H140" s="68">
        <f t="shared" si="198"/>
        <v>7.7117572692793929E-2</v>
      </c>
      <c r="I140" s="68">
        <f t="shared" si="198"/>
        <v>4.8672566371681415E-2</v>
      </c>
      <c r="J140" s="68">
        <f t="shared" si="198"/>
        <v>4.1719342604298354E-2</v>
      </c>
      <c r="K140" s="68">
        <f t="shared" si="198"/>
        <v>7.7749683944374204E-2</v>
      </c>
      <c r="L140" s="68">
        <f t="shared" si="198"/>
        <v>4.487989886219975E-2</v>
      </c>
      <c r="M140" s="68">
        <f t="shared" si="198"/>
        <v>9.5448798988621991E-2</v>
      </c>
      <c r="N140" s="68">
        <f t="shared" si="198"/>
        <v>0.10176991150442478</v>
      </c>
      <c r="O140" s="68">
        <f t="shared" si="198"/>
        <v>0.14601769911504425</v>
      </c>
      <c r="P140" s="68">
        <f t="shared" si="198"/>
        <v>0.20986093552465235</v>
      </c>
      <c r="Q140" s="68">
        <f t="shared" si="198"/>
        <v>0.17825537294563842</v>
      </c>
      <c r="R140" s="68">
        <f t="shared" si="198"/>
        <v>0.20543615676359039</v>
      </c>
      <c r="S140" s="68">
        <f t="shared" si="198"/>
        <v>0.15865992414664981</v>
      </c>
      <c r="T140" s="68">
        <f t="shared" ref="E140:V143" si="213">T118/$C118</f>
        <v>0.12705436156763592</v>
      </c>
      <c r="U140" s="68">
        <f t="shared" si="213"/>
        <v>0.11378002528445007</v>
      </c>
      <c r="V140" s="68">
        <f t="shared" si="213"/>
        <v>0.11504424778761062</v>
      </c>
      <c r="W140" s="5"/>
      <c r="Y140" s="4" t="s">
        <v>420</v>
      </c>
      <c r="Z140" s="4">
        <f t="shared" si="199"/>
        <v>1.7536636607670103E-2</v>
      </c>
      <c r="AA140" s="68">
        <f t="shared" ref="AA140:AS143" si="214">AA118/$Z118</f>
        <v>1.314730346122887E-2</v>
      </c>
      <c r="AB140" s="68">
        <f t="shared" si="214"/>
        <v>1.9452642876308022E-2</v>
      </c>
      <c r="AC140" s="68">
        <f t="shared" si="214"/>
        <v>1.3415615776764153E-4</v>
      </c>
      <c r="AD140" s="68">
        <f t="shared" si="214"/>
        <v>8.0493694660584917E-4</v>
      </c>
      <c r="AE140" s="68">
        <f t="shared" si="214"/>
        <v>7.4859136034343979E-2</v>
      </c>
      <c r="AF140" s="68">
        <f t="shared" si="214"/>
        <v>5.9565334048832838E-2</v>
      </c>
      <c r="AG140" s="68">
        <f t="shared" si="214"/>
        <v>3.0587603971022271E-2</v>
      </c>
      <c r="AH140" s="68">
        <f t="shared" si="214"/>
        <v>7.5529916823182178E-2</v>
      </c>
      <c r="AI140" s="68">
        <f t="shared" si="214"/>
        <v>5.9028709417762275E-2</v>
      </c>
      <c r="AJ140" s="68">
        <f t="shared" si="214"/>
        <v>0.10343439763885162</v>
      </c>
      <c r="AK140" s="68">
        <f t="shared" si="214"/>
        <v>0.13348537697880333</v>
      </c>
      <c r="AL140" s="68">
        <f t="shared" si="214"/>
        <v>0.1495841159109203</v>
      </c>
      <c r="AM140" s="68">
        <f t="shared" si="214"/>
        <v>0.19774617654950363</v>
      </c>
      <c r="AN140" s="68">
        <f t="shared" si="214"/>
        <v>0.19989267507378589</v>
      </c>
      <c r="AO140" s="68">
        <f t="shared" si="214"/>
        <v>0.19922189428494769</v>
      </c>
      <c r="AP140" s="68">
        <f t="shared" si="214"/>
        <v>0.15776764153474646</v>
      </c>
      <c r="AQ140" s="68">
        <f t="shared" si="214"/>
        <v>0.13630265629192381</v>
      </c>
      <c r="AR140" s="68">
        <f t="shared" si="214"/>
        <v>0.10987389321169842</v>
      </c>
      <c r="AS140" s="68">
        <f t="shared" si="214"/>
        <v>9.7129058223772477E-2</v>
      </c>
      <c r="AU140" s="4" t="s">
        <v>424</v>
      </c>
      <c r="AV140" s="16">
        <f t="shared" si="210"/>
        <v>6.5791795376106035E-2</v>
      </c>
      <c r="AW140" s="68">
        <f t="shared" si="211"/>
        <v>0.38528896672504376</v>
      </c>
      <c r="AX140" s="68">
        <f t="shared" si="209"/>
        <v>1.9331676332504832E-2</v>
      </c>
      <c r="AY140" s="68">
        <f t="shared" si="209"/>
        <v>0.80707182320441995</v>
      </c>
      <c r="AZ140" s="68">
        <f t="shared" si="209"/>
        <v>0.88496213487197983</v>
      </c>
      <c r="BA140" s="68">
        <f t="shared" si="209"/>
        <v>0.23673036093418259</v>
      </c>
      <c r="BB140" s="68">
        <f t="shared" si="209"/>
        <v>0.85527246992215145</v>
      </c>
      <c r="BC140" s="68">
        <f t="shared" si="209"/>
        <v>0.95082700044702717</v>
      </c>
      <c r="BD140" s="68">
        <f t="shared" si="209"/>
        <v>8.4948234669498263E-3</v>
      </c>
      <c r="BE140" s="68">
        <f t="shared" si="209"/>
        <v>0.50326572705397044</v>
      </c>
    </row>
    <row r="141" spans="2:67" x14ac:dyDescent="0.25">
      <c r="B141" s="4" t="s">
        <v>405</v>
      </c>
      <c r="C141" s="4">
        <f t="shared" si="197"/>
        <v>4.8911547501135156E-3</v>
      </c>
      <c r="D141" s="68">
        <f t="shared" si="198"/>
        <v>1.8278018278018279E-2</v>
      </c>
      <c r="E141" s="68">
        <f t="shared" si="213"/>
        <v>4.280904280904281E-2</v>
      </c>
      <c r="F141" s="68">
        <f t="shared" si="213"/>
        <v>9.6200096200096204E-4</v>
      </c>
      <c r="G141" s="68">
        <f t="shared" si="213"/>
        <v>1.9240019240019241E-3</v>
      </c>
      <c r="H141" s="68">
        <f t="shared" si="213"/>
        <v>8.6099086099086106E-2</v>
      </c>
      <c r="I141" s="68">
        <f t="shared" si="213"/>
        <v>4.1847041847041848E-2</v>
      </c>
      <c r="J141" s="68">
        <f t="shared" si="213"/>
        <v>2.9822029822029823E-2</v>
      </c>
      <c r="K141" s="68">
        <f t="shared" si="213"/>
        <v>6.5897065897065898E-2</v>
      </c>
      <c r="L141" s="68">
        <f t="shared" si="213"/>
        <v>4.2328042328042326E-2</v>
      </c>
      <c r="M141" s="68">
        <f t="shared" si="213"/>
        <v>0.10533910533910534</v>
      </c>
      <c r="N141" s="68">
        <f t="shared" si="213"/>
        <v>0.10437710437710437</v>
      </c>
      <c r="O141" s="68">
        <f t="shared" si="213"/>
        <v>0.14381914381914382</v>
      </c>
      <c r="P141" s="68">
        <f t="shared" si="213"/>
        <v>0.1976911976911977</v>
      </c>
      <c r="Q141" s="68">
        <f t="shared" si="213"/>
        <v>0.17989417989417988</v>
      </c>
      <c r="R141" s="68">
        <f t="shared" si="213"/>
        <v>0.18999518999518999</v>
      </c>
      <c r="S141" s="68">
        <f t="shared" si="213"/>
        <v>0.15007215007215008</v>
      </c>
      <c r="T141" s="68">
        <f t="shared" si="213"/>
        <v>0.12025012025012025</v>
      </c>
      <c r="U141" s="68">
        <f t="shared" si="213"/>
        <v>0.113997113997114</v>
      </c>
      <c r="V141" s="68">
        <f t="shared" si="213"/>
        <v>0.13564213564213565</v>
      </c>
      <c r="W141" s="5"/>
      <c r="Y141" s="4" t="s">
        <v>405</v>
      </c>
      <c r="Z141" s="4">
        <f t="shared" si="199"/>
        <v>1.7995402926223317E-2</v>
      </c>
      <c r="AA141" s="68">
        <f t="shared" si="214"/>
        <v>1.0066675382402928E-2</v>
      </c>
      <c r="AB141" s="68">
        <f t="shared" si="214"/>
        <v>2.2225127467642828E-2</v>
      </c>
      <c r="AC141" s="68">
        <f t="shared" si="214"/>
        <v>1.3073604392731077E-4</v>
      </c>
      <c r="AD141" s="68">
        <f t="shared" si="214"/>
        <v>1.3073604392731077E-4</v>
      </c>
      <c r="AE141" s="68">
        <f t="shared" si="214"/>
        <v>8.0141194927441498E-2</v>
      </c>
      <c r="AF141" s="68">
        <f t="shared" si="214"/>
        <v>5.8961955811217152E-2</v>
      </c>
      <c r="AG141" s="68">
        <f t="shared" si="214"/>
        <v>3.0069290103281476E-2</v>
      </c>
      <c r="AH141" s="68">
        <f t="shared" si="214"/>
        <v>8.419401228918813E-2</v>
      </c>
      <c r="AI141" s="68">
        <f t="shared" si="214"/>
        <v>5.6477970976598249E-2</v>
      </c>
      <c r="AJ141" s="68">
        <f t="shared" si="214"/>
        <v>0.10641913975683095</v>
      </c>
      <c r="AK141" s="68">
        <f t="shared" si="214"/>
        <v>0.12511439403843641</v>
      </c>
      <c r="AL141" s="68">
        <f t="shared" si="214"/>
        <v>0.15636030853706367</v>
      </c>
      <c r="AM141" s="68">
        <f t="shared" si="214"/>
        <v>0.19440449731991111</v>
      </c>
      <c r="AN141" s="68">
        <f t="shared" si="214"/>
        <v>0.19898025885736698</v>
      </c>
      <c r="AO141" s="68">
        <f t="shared" si="214"/>
        <v>0.20198718786769512</v>
      </c>
      <c r="AP141" s="68">
        <f t="shared" si="214"/>
        <v>0.15100013073604393</v>
      </c>
      <c r="AQ141" s="68">
        <f t="shared" si="214"/>
        <v>0.13557327755262125</v>
      </c>
      <c r="AR141" s="68">
        <f t="shared" si="214"/>
        <v>0.11243299777748725</v>
      </c>
      <c r="AS141" s="68">
        <f t="shared" si="214"/>
        <v>9.5045103935154918E-2</v>
      </c>
      <c r="AU141" s="4" t="s">
        <v>425</v>
      </c>
      <c r="AV141" s="16">
        <f t="shared" si="210"/>
        <v>6.2672184409944168E-2</v>
      </c>
      <c r="AW141" s="68">
        <f t="shared" si="211"/>
        <v>3.521842194378598E-2</v>
      </c>
      <c r="AX141" s="68">
        <f t="shared" si="209"/>
        <v>1.1007964844822853</v>
      </c>
      <c r="AY141" s="68">
        <f t="shared" si="209"/>
        <v>0.26789510985116938</v>
      </c>
      <c r="AZ141" s="68">
        <f t="shared" si="209"/>
        <v>0.33422412257259937</v>
      </c>
      <c r="BA141" s="68">
        <f t="shared" si="209"/>
        <v>0.93678794560823231</v>
      </c>
      <c r="BB141" s="68">
        <f t="shared" si="209"/>
        <v>1.4492753623188406E-2</v>
      </c>
      <c r="BC141" s="68">
        <f t="shared" si="209"/>
        <v>0.46952491309385863</v>
      </c>
      <c r="BD141" s="68">
        <f t="shared" si="209"/>
        <v>0.59445701357466074</v>
      </c>
      <c r="BE141" s="68">
        <f t="shared" si="209"/>
        <v>0.24123711340206183</v>
      </c>
    </row>
    <row r="142" spans="2:67" x14ac:dyDescent="0.25">
      <c r="B142" s="4" t="s">
        <v>419</v>
      </c>
      <c r="C142" s="4">
        <f t="shared" si="197"/>
        <v>3.6748358440006307E-3</v>
      </c>
      <c r="D142" s="68">
        <f t="shared" ref="D142:D143" si="215">D120/$C120</f>
        <v>1.856594110115237E-2</v>
      </c>
      <c r="E142" s="68">
        <f t="shared" si="213"/>
        <v>1.4084507042253521E-2</v>
      </c>
      <c r="F142" s="68">
        <f t="shared" si="213"/>
        <v>6.7861715749039694E-2</v>
      </c>
      <c r="G142" s="68">
        <f t="shared" si="213"/>
        <v>6.4020486555697821E-4</v>
      </c>
      <c r="H142" s="68">
        <f t="shared" si="213"/>
        <v>1.9206145966709346E-3</v>
      </c>
      <c r="I142" s="68">
        <f t="shared" si="213"/>
        <v>9.4110115236875805E-2</v>
      </c>
      <c r="J142" s="68">
        <f t="shared" si="213"/>
        <v>2.1126760563380281E-2</v>
      </c>
      <c r="K142" s="68">
        <f t="shared" si="213"/>
        <v>2.9449423815621E-2</v>
      </c>
      <c r="L142" s="68">
        <f t="shared" si="213"/>
        <v>6.1459667093469908E-2</v>
      </c>
      <c r="M142" s="68">
        <f t="shared" si="213"/>
        <v>9.7951344430217663E-2</v>
      </c>
      <c r="N142" s="68">
        <f t="shared" si="213"/>
        <v>0.13764404609475031</v>
      </c>
      <c r="O142" s="68">
        <f t="shared" si="213"/>
        <v>0.12163892445582586</v>
      </c>
      <c r="P142" s="68">
        <f t="shared" si="213"/>
        <v>0.15044814340588988</v>
      </c>
      <c r="Q142" s="68">
        <f t="shared" si="213"/>
        <v>0.18822023047375161</v>
      </c>
      <c r="R142" s="68">
        <f t="shared" si="213"/>
        <v>0.18693982074263765</v>
      </c>
      <c r="S142" s="68">
        <f t="shared" si="213"/>
        <v>0.10243277848911651</v>
      </c>
      <c r="T142" s="68">
        <f t="shared" si="213"/>
        <v>0.12676056338028169</v>
      </c>
      <c r="U142" s="68">
        <f t="shared" si="213"/>
        <v>0.12099871959026888</v>
      </c>
      <c r="V142" s="68">
        <f t="shared" si="213"/>
        <v>0.16261203585147246</v>
      </c>
      <c r="W142" s="5"/>
      <c r="Y142" s="4" t="s">
        <v>419</v>
      </c>
      <c r="Z142" s="4">
        <f t="shared" si="199"/>
        <v>1.2158483765553943E-2</v>
      </c>
      <c r="AA142" s="68">
        <f t="shared" si="214"/>
        <v>1.6447368421052631E-2</v>
      </c>
      <c r="AB142" s="68">
        <f t="shared" si="214"/>
        <v>1.3157894736842105E-2</v>
      </c>
      <c r="AC142" s="68">
        <f t="shared" si="214"/>
        <v>3.9086687306501548E-2</v>
      </c>
      <c r="AD142" s="68">
        <f t="shared" si="214"/>
        <v>7.7399380804953565E-4</v>
      </c>
      <c r="AE142" s="68">
        <f t="shared" si="214"/>
        <v>7.7399380804953565E-4</v>
      </c>
      <c r="AF142" s="68">
        <f t="shared" si="214"/>
        <v>7.1594427244582037E-2</v>
      </c>
      <c r="AG142" s="68">
        <f t="shared" si="214"/>
        <v>3.4055727554179564E-2</v>
      </c>
      <c r="AH142" s="68">
        <f t="shared" si="214"/>
        <v>1.9543343653250774E-2</v>
      </c>
      <c r="AI142" s="68">
        <f t="shared" si="214"/>
        <v>5.7856037151702788E-2</v>
      </c>
      <c r="AJ142" s="68">
        <f t="shared" si="214"/>
        <v>0.11551857585139319</v>
      </c>
      <c r="AK142" s="68">
        <f t="shared" si="214"/>
        <v>0.12906346749226005</v>
      </c>
      <c r="AL142" s="68">
        <f t="shared" si="214"/>
        <v>0.1538312693498452</v>
      </c>
      <c r="AM142" s="68">
        <f t="shared" si="214"/>
        <v>0.2114938080495356</v>
      </c>
      <c r="AN142" s="68">
        <f t="shared" si="214"/>
        <v>0.19117647058823528</v>
      </c>
      <c r="AO142" s="68">
        <f t="shared" si="214"/>
        <v>0.21381578947368421</v>
      </c>
      <c r="AP142" s="68">
        <f t="shared" si="214"/>
        <v>0.17182662538699692</v>
      </c>
      <c r="AQ142" s="68">
        <f t="shared" si="214"/>
        <v>0.13680340557275542</v>
      </c>
      <c r="AR142" s="68">
        <f t="shared" si="214"/>
        <v>0.1201625386996904</v>
      </c>
      <c r="AS142" s="68">
        <f t="shared" si="214"/>
        <v>0.10468266253869969</v>
      </c>
      <c r="AU142" s="4" t="s">
        <v>428</v>
      </c>
      <c r="AV142" s="16">
        <f t="shared" si="210"/>
        <v>2.7747128005213468E-2</v>
      </c>
      <c r="AW142" s="68">
        <f t="shared" si="211"/>
        <v>1.9892884468247895E-2</v>
      </c>
      <c r="AX142" s="68">
        <f t="shared" si="209"/>
        <v>1.1467324290998766</v>
      </c>
      <c r="AY142" s="68">
        <f t="shared" si="209"/>
        <v>0.35541195476575121</v>
      </c>
      <c r="AZ142" s="68">
        <f t="shared" si="209"/>
        <v>0.35414012738853501</v>
      </c>
      <c r="BA142" s="68">
        <f t="shared" si="209"/>
        <v>0.90356996306934756</v>
      </c>
      <c r="BB142" s="68">
        <f t="shared" si="209"/>
        <v>2.5254582484725053E-2</v>
      </c>
      <c r="BC142" s="68">
        <f t="shared" si="209"/>
        <v>0.49017467248908297</v>
      </c>
      <c r="BD142" s="68">
        <f t="shared" si="209"/>
        <v>0.49073482428115012</v>
      </c>
      <c r="BE142" s="68">
        <f t="shared" si="209"/>
        <v>0.23651145602365115</v>
      </c>
    </row>
    <row r="143" spans="2:67" x14ac:dyDescent="0.25">
      <c r="B143" s="4" t="s">
        <v>416</v>
      </c>
      <c r="C143" s="4">
        <f t="shared" si="197"/>
        <v>2.4749854723999124E-3</v>
      </c>
      <c r="D143" s="68">
        <f t="shared" si="215"/>
        <v>1.6159695817490494E-2</v>
      </c>
      <c r="E143" s="68">
        <f t="shared" si="213"/>
        <v>2.5665399239543727E-2</v>
      </c>
      <c r="F143" s="68">
        <f t="shared" si="213"/>
        <v>3.0418250950570342E-2</v>
      </c>
      <c r="G143" s="68">
        <f t="shared" si="213"/>
        <v>9.5057034220532319E-4</v>
      </c>
      <c r="H143" s="68">
        <f t="shared" si="213"/>
        <v>0</v>
      </c>
      <c r="I143" s="68">
        <f t="shared" si="213"/>
        <v>8.17490494296578E-2</v>
      </c>
      <c r="J143" s="68">
        <f t="shared" si="213"/>
        <v>1.9961977186311788E-2</v>
      </c>
      <c r="K143" s="68">
        <f t="shared" si="213"/>
        <v>2.5665399239543727E-2</v>
      </c>
      <c r="L143" s="68">
        <f t="shared" si="213"/>
        <v>7.2243346007604556E-2</v>
      </c>
      <c r="M143" s="68">
        <f t="shared" si="213"/>
        <v>0.11692015209125475</v>
      </c>
      <c r="N143" s="68">
        <f t="shared" si="213"/>
        <v>0.12642585551330798</v>
      </c>
      <c r="O143" s="68">
        <f t="shared" si="213"/>
        <v>0.13593155893536121</v>
      </c>
      <c r="P143" s="68">
        <f t="shared" si="213"/>
        <v>0.20057034220532319</v>
      </c>
      <c r="Q143" s="68">
        <f t="shared" si="213"/>
        <v>0.21482889733840305</v>
      </c>
      <c r="R143" s="68">
        <f t="shared" si="213"/>
        <v>0.18821292775665399</v>
      </c>
      <c r="S143" s="68">
        <f t="shared" si="213"/>
        <v>0.14353612167300381</v>
      </c>
      <c r="T143" s="68">
        <f t="shared" si="213"/>
        <v>0.13878326996197718</v>
      </c>
      <c r="U143" s="68">
        <f t="shared" si="213"/>
        <v>9.6958174904942962E-2</v>
      </c>
      <c r="V143" s="68">
        <f t="shared" si="213"/>
        <v>0.14923954372623574</v>
      </c>
      <c r="W143" s="5"/>
      <c r="Y143" s="4" t="s">
        <v>416</v>
      </c>
      <c r="Z143" s="4">
        <f t="shared" si="199"/>
        <v>1.2132604639891966E-2</v>
      </c>
      <c r="AA143" s="68">
        <f t="shared" si="214"/>
        <v>1.6288539848749273E-2</v>
      </c>
      <c r="AB143" s="68">
        <f t="shared" si="214"/>
        <v>1.3767694395966647E-2</v>
      </c>
      <c r="AC143" s="68">
        <f t="shared" si="214"/>
        <v>3.7618770603063796E-2</v>
      </c>
      <c r="AD143" s="68">
        <f t="shared" si="214"/>
        <v>3.8782237735117316E-4</v>
      </c>
      <c r="AE143" s="68">
        <f t="shared" si="214"/>
        <v>1.1634671320535194E-3</v>
      </c>
      <c r="AF143" s="68">
        <f t="shared" si="214"/>
        <v>8.5902656583284859E-2</v>
      </c>
      <c r="AG143" s="68">
        <f t="shared" si="214"/>
        <v>2.6565832848555362E-2</v>
      </c>
      <c r="AH143" s="68">
        <f t="shared" si="214"/>
        <v>2.1911964320341284E-2</v>
      </c>
      <c r="AI143" s="68">
        <f t="shared" si="214"/>
        <v>7.620709714950552E-2</v>
      </c>
      <c r="AJ143" s="68">
        <f t="shared" si="214"/>
        <v>0.1126624006205158</v>
      </c>
      <c r="AK143" s="68">
        <f t="shared" si="214"/>
        <v>0.13554392088423503</v>
      </c>
      <c r="AL143" s="68">
        <f t="shared" si="214"/>
        <v>0.15842544114795423</v>
      </c>
      <c r="AM143" s="68">
        <f t="shared" si="214"/>
        <v>0.19449292224161335</v>
      </c>
      <c r="AN143" s="68">
        <f t="shared" si="214"/>
        <v>0.19837114601512507</v>
      </c>
      <c r="AO143" s="68">
        <f t="shared" si="214"/>
        <v>0.20787279426022881</v>
      </c>
      <c r="AP143" s="68">
        <f t="shared" si="214"/>
        <v>0.15609850688384719</v>
      </c>
      <c r="AQ143" s="68">
        <f t="shared" si="214"/>
        <v>0.13360480899747915</v>
      </c>
      <c r="AR143" s="68">
        <f t="shared" si="214"/>
        <v>0.11944929222416134</v>
      </c>
      <c r="AS143" s="68">
        <f t="shared" si="214"/>
        <v>0.10219119643203413</v>
      </c>
      <c r="AU143" s="4" t="s">
        <v>429</v>
      </c>
      <c r="AV143" s="16">
        <f t="shared" si="210"/>
        <v>5.0537227122264751E-2</v>
      </c>
      <c r="AW143" s="68">
        <f t="shared" si="211"/>
        <v>0.31496062992125978</v>
      </c>
      <c r="AX143" s="68">
        <f t="shared" si="209"/>
        <v>2.6069518716577544E-2</v>
      </c>
      <c r="AY143" s="68">
        <f t="shared" si="209"/>
        <v>1.0914862914862915</v>
      </c>
      <c r="AZ143" s="68">
        <f t="shared" si="209"/>
        <v>0.20468227424749164</v>
      </c>
      <c r="BA143" s="68">
        <f t="shared" si="209"/>
        <v>0.33905101358877254</v>
      </c>
      <c r="BB143" s="68">
        <f t="shared" si="209"/>
        <v>1.0221031480241125</v>
      </c>
      <c r="BC143" s="68">
        <f t="shared" si="209"/>
        <v>1.1589403973509934E-2</v>
      </c>
      <c r="BD143" s="68">
        <f t="shared" si="209"/>
        <v>0.43828016643550627</v>
      </c>
      <c r="BE143" s="68">
        <f t="shared" si="209"/>
        <v>0.57179597085297895</v>
      </c>
    </row>
    <row r="144" spans="2:67" x14ac:dyDescent="0.25">
      <c r="AU144" s="4" t="s">
        <v>433</v>
      </c>
      <c r="AV144" s="16">
        <f t="shared" si="210"/>
        <v>3.2967653445570316E-2</v>
      </c>
      <c r="AW144" s="68">
        <f t="shared" si="211"/>
        <v>0.53638253638253641</v>
      </c>
      <c r="AX144" s="68">
        <f t="shared" si="209"/>
        <v>1.0582010582010581E-2</v>
      </c>
      <c r="AY144" s="68">
        <f t="shared" si="209"/>
        <v>1.1726354453627179</v>
      </c>
      <c r="AZ144" s="68">
        <f t="shared" si="209"/>
        <v>0.32564640111809923</v>
      </c>
      <c r="BA144" s="68">
        <f t="shared" si="209"/>
        <v>0.30349650349650353</v>
      </c>
      <c r="BB144" s="68">
        <f t="shared" si="209"/>
        <v>0.98712737127371275</v>
      </c>
      <c r="BC144" s="68">
        <f t="shared" si="209"/>
        <v>2.4032042723631505E-2</v>
      </c>
      <c r="BD144" s="68">
        <f t="shared" si="209"/>
        <v>0.38527214514407687</v>
      </c>
      <c r="BE144" s="68">
        <f t="shared" si="209"/>
        <v>0.50925335035098918</v>
      </c>
    </row>
    <row r="145" spans="2:57" x14ac:dyDescent="0.25">
      <c r="B145" s="4" t="s">
        <v>400</v>
      </c>
      <c r="C145" s="4"/>
      <c r="D145" s="4" t="s">
        <v>394</v>
      </c>
      <c r="E145" s="4"/>
      <c r="F145" s="4"/>
      <c r="G145" s="4"/>
      <c r="H145" s="4"/>
      <c r="I145" s="4"/>
      <c r="J145" s="4"/>
      <c r="K145" s="4"/>
      <c r="L145" s="4"/>
      <c r="Y145" s="4" t="s">
        <v>399</v>
      </c>
      <c r="Z145" s="4"/>
      <c r="AA145" s="4" t="s">
        <v>394</v>
      </c>
      <c r="AB145" s="4"/>
      <c r="AC145" s="4"/>
      <c r="AD145" s="4"/>
      <c r="AE145" s="4"/>
      <c r="AF145" s="4"/>
      <c r="AG145" s="4"/>
      <c r="AH145" s="4"/>
      <c r="AI145" s="4"/>
      <c r="AU145" s="4" t="s">
        <v>427</v>
      </c>
      <c r="AV145" s="16">
        <f t="shared" si="210"/>
        <v>8.8141949356903726E-2</v>
      </c>
      <c r="AW145" s="68">
        <f t="shared" si="211"/>
        <v>4.2530568846358323E-3</v>
      </c>
      <c r="AX145" s="68">
        <f t="shared" si="209"/>
        <v>0.48518291436746369</v>
      </c>
      <c r="AY145" s="68">
        <f t="shared" si="209"/>
        <v>0.47234572292370625</v>
      </c>
      <c r="AZ145" s="68">
        <f t="shared" si="209"/>
        <v>1.083483817196833E-2</v>
      </c>
      <c r="BA145" s="68">
        <f t="shared" si="209"/>
        <v>0.82721268163804496</v>
      </c>
      <c r="BB145" s="68">
        <f t="shared" si="209"/>
        <v>0.76724137931034486</v>
      </c>
      <c r="BC145" s="68">
        <f t="shared" si="209"/>
        <v>0.44405716277448593</v>
      </c>
      <c r="BD145" s="68">
        <f t="shared" si="209"/>
        <v>1.1644551668677121</v>
      </c>
      <c r="BE145" s="68">
        <f t="shared" si="209"/>
        <v>0.99646286003031836</v>
      </c>
    </row>
    <row r="146" spans="2:57" x14ac:dyDescent="0.25">
      <c r="B146" s="4" t="s">
        <v>434</v>
      </c>
      <c r="C146" s="4" t="s">
        <v>401</v>
      </c>
      <c r="D146" s="4">
        <v>1</v>
      </c>
      <c r="E146" s="4">
        <v>2</v>
      </c>
      <c r="F146" s="4">
        <v>3</v>
      </c>
      <c r="G146" s="4">
        <v>4</v>
      </c>
      <c r="H146" s="4">
        <v>5</v>
      </c>
      <c r="I146" s="4">
        <v>6</v>
      </c>
      <c r="J146" s="4">
        <v>7</v>
      </c>
      <c r="K146" s="4">
        <v>8</v>
      </c>
      <c r="L146" s="4">
        <v>9</v>
      </c>
      <c r="N146" s="4" t="s">
        <v>444</v>
      </c>
      <c r="Y146" s="4" t="s">
        <v>434</v>
      </c>
      <c r="Z146" s="4" t="s">
        <v>401</v>
      </c>
      <c r="AA146" s="4">
        <v>1</v>
      </c>
      <c r="AB146" s="4">
        <v>2</v>
      </c>
      <c r="AC146" s="4">
        <v>3</v>
      </c>
      <c r="AD146" s="4">
        <v>4</v>
      </c>
      <c r="AE146" s="4">
        <v>5</v>
      </c>
      <c r="AF146" s="4">
        <v>6</v>
      </c>
      <c r="AG146" s="4">
        <v>7</v>
      </c>
      <c r="AH146" s="4">
        <v>8</v>
      </c>
      <c r="AI146" s="4">
        <v>9</v>
      </c>
      <c r="AU146" s="4" t="s">
        <v>431</v>
      </c>
      <c r="AV146" s="16">
        <f t="shared" si="210"/>
        <v>2.5942647152237486E-2</v>
      </c>
      <c r="AW146" s="68">
        <f t="shared" si="211"/>
        <v>0</v>
      </c>
      <c r="AX146" s="68">
        <f t="shared" si="209"/>
        <v>0.55245283018867919</v>
      </c>
      <c r="AY146" s="68">
        <f t="shared" si="209"/>
        <v>0.53142501555693844</v>
      </c>
      <c r="AZ146" s="68">
        <f t="shared" si="209"/>
        <v>1.8286814244465835E-2</v>
      </c>
      <c r="BA146" s="68">
        <f t="shared" si="209"/>
        <v>0.95519542421353676</v>
      </c>
      <c r="BB146" s="68">
        <f t="shared" si="209"/>
        <v>0.805901337021669</v>
      </c>
      <c r="BC146" s="68">
        <f t="shared" si="209"/>
        <v>0.42233009708737868</v>
      </c>
      <c r="BD146" s="68">
        <f t="shared" si="209"/>
        <v>1.320754716981132</v>
      </c>
      <c r="BE146" s="68">
        <f t="shared" si="209"/>
        <v>1.0493506493506495</v>
      </c>
    </row>
    <row r="147" spans="2:57" x14ac:dyDescent="0.25">
      <c r="B147" s="4" t="s">
        <v>403</v>
      </c>
      <c r="C147" s="88">
        <f>C125</f>
        <v>2.7902402759185325E-2</v>
      </c>
      <c r="D147" s="68">
        <f>2*D125/M125</f>
        <v>3.1627906976744183E-2</v>
      </c>
      <c r="E147" s="68">
        <f t="shared" ref="E147:L162" si="216">2*E125/N125</f>
        <v>1.0299234516353515</v>
      </c>
      <c r="F147" s="68">
        <f t="shared" si="216"/>
        <v>0.93629807692307698</v>
      </c>
      <c r="G147" s="68">
        <f t="shared" si="216"/>
        <v>0.60199220441749679</v>
      </c>
      <c r="H147" s="68">
        <f t="shared" si="216"/>
        <v>0.99044453676776067</v>
      </c>
      <c r="I147" s="68">
        <f t="shared" si="216"/>
        <v>0.95402298850574707</v>
      </c>
      <c r="J147" s="68">
        <f t="shared" si="216"/>
        <v>0.83503981797497162</v>
      </c>
      <c r="K147" s="68">
        <f t="shared" si="216"/>
        <v>0.92997960571040106</v>
      </c>
      <c r="L147" s="68">
        <f t="shared" si="216"/>
        <v>0.93761814744801519</v>
      </c>
      <c r="N147" s="4">
        <v>425053</v>
      </c>
      <c r="Y147" s="4" t="s">
        <v>403</v>
      </c>
      <c r="Z147" s="16">
        <f>Z125</f>
        <v>7.2950902593323652E-2</v>
      </c>
      <c r="AA147" s="68">
        <f>2*AA125/AJ125</f>
        <v>1.6463851109520401E-2</v>
      </c>
      <c r="AB147" s="68">
        <f t="shared" ref="AB147:AI162" si="217">2*AB125/AK125</f>
        <v>0.89008194405199204</v>
      </c>
      <c r="AC147" s="68">
        <f t="shared" si="217"/>
        <v>0.99446535311047157</v>
      </c>
      <c r="AD147" s="68">
        <f t="shared" si="217"/>
        <v>0.58592170556882928</v>
      </c>
      <c r="AE147" s="68">
        <f t="shared" si="217"/>
        <v>1.0766767479096246</v>
      </c>
      <c r="AF147" s="68">
        <f t="shared" si="217"/>
        <v>1.0837333333333332</v>
      </c>
      <c r="AG147" s="68">
        <f t="shared" si="217"/>
        <v>0.89210950080515294</v>
      </c>
      <c r="AH147" s="68">
        <f t="shared" si="217"/>
        <v>1.005420054200542</v>
      </c>
      <c r="AI147" s="68">
        <f t="shared" si="217"/>
        <v>1.0503121557106134</v>
      </c>
      <c r="AU147" s="4" t="s">
        <v>421</v>
      </c>
      <c r="AV147" s="16">
        <f t="shared" si="210"/>
        <v>4.6540078531383144E-2</v>
      </c>
      <c r="AW147" s="68">
        <f t="shared" si="211"/>
        <v>0.33172613307618126</v>
      </c>
      <c r="AX147" s="68">
        <f t="shared" si="209"/>
        <v>2.9347028613352895E-3</v>
      </c>
      <c r="AY147" s="68">
        <f t="shared" si="209"/>
        <v>0.48521462639109697</v>
      </c>
      <c r="AZ147" s="68">
        <f t="shared" si="209"/>
        <v>0.39085133418043205</v>
      </c>
      <c r="BA147" s="68">
        <f t="shared" si="209"/>
        <v>5.2206929283341239E-3</v>
      </c>
      <c r="BB147" s="68">
        <f t="shared" si="209"/>
        <v>0.8485148514851486</v>
      </c>
      <c r="BC147" s="68">
        <f t="shared" si="209"/>
        <v>0.56673892846082374</v>
      </c>
      <c r="BD147" s="68">
        <f t="shared" si="209"/>
        <v>0.34086698777324936</v>
      </c>
      <c r="BE147" s="68">
        <f t="shared" si="209"/>
        <v>1.1949271958666039</v>
      </c>
    </row>
    <row r="148" spans="2:57" x14ac:dyDescent="0.25">
      <c r="B148" s="4" t="s">
        <v>408</v>
      </c>
      <c r="C148" s="88">
        <f t="shared" ref="C148:C165" si="218">C126</f>
        <v>1.0130501372769983E-2</v>
      </c>
      <c r="D148" s="68">
        <f t="shared" ref="D148:L163" si="219">2*D126/M126</f>
        <v>0.20833333333333334</v>
      </c>
      <c r="E148" s="68">
        <f t="shared" si="216"/>
        <v>1.048951048951049E-2</v>
      </c>
      <c r="F148" s="68">
        <f t="shared" si="216"/>
        <v>1.018363939899833</v>
      </c>
      <c r="G148" s="68">
        <f t="shared" si="216"/>
        <v>0.54147465437788012</v>
      </c>
      <c r="H148" s="68">
        <f t="shared" si="216"/>
        <v>0.45546786922209698</v>
      </c>
      <c r="I148" s="68">
        <f t="shared" si="216"/>
        <v>1.1264637002341922</v>
      </c>
      <c r="J148" s="68">
        <f t="shared" si="216"/>
        <v>0.81308411214953269</v>
      </c>
      <c r="K148" s="68">
        <f t="shared" si="216"/>
        <v>0.76588021778584381</v>
      </c>
      <c r="L148" s="68">
        <f t="shared" si="216"/>
        <v>1.0047169811320753</v>
      </c>
      <c r="Y148" s="4" t="s">
        <v>408</v>
      </c>
      <c r="Z148" s="16">
        <f t="shared" ref="Z148:Z165" si="220">Z126</f>
        <v>4.0187929505261698E-2</v>
      </c>
      <c r="AA148" s="68">
        <f t="shared" ref="AA148:AI163" si="221">2*AA126/AJ126</f>
        <v>0.26070763500931099</v>
      </c>
      <c r="AB148" s="68">
        <f t="shared" si="217"/>
        <v>8.6289549376797683E-3</v>
      </c>
      <c r="AC148" s="68">
        <f t="shared" si="217"/>
        <v>0.85588470776621284</v>
      </c>
      <c r="AD148" s="68">
        <f t="shared" si="217"/>
        <v>0.67772215269086356</v>
      </c>
      <c r="AE148" s="68">
        <f t="shared" si="217"/>
        <v>0.56207111665626941</v>
      </c>
      <c r="AF148" s="68">
        <f t="shared" si="217"/>
        <v>1.1546391752577321</v>
      </c>
      <c r="AG148" s="68">
        <f t="shared" si="217"/>
        <v>1.0371541501976285</v>
      </c>
      <c r="AH148" s="68">
        <f t="shared" si="217"/>
        <v>0.8478995654273298</v>
      </c>
      <c r="AI148" s="68">
        <f t="shared" si="217"/>
        <v>1.0202329858982218</v>
      </c>
      <c r="AU148" s="4" t="s">
        <v>432</v>
      </c>
      <c r="AV148" s="16">
        <f t="shared" si="210"/>
        <v>2.3837027382467599E-2</v>
      </c>
      <c r="AW148" s="68">
        <f t="shared" si="211"/>
        <v>0.82745471877979027</v>
      </c>
      <c r="AX148" s="68">
        <f t="shared" si="209"/>
        <v>4.4510385756676559E-3</v>
      </c>
      <c r="AY148" s="68">
        <f t="shared" si="209"/>
        <v>0.43301587301587302</v>
      </c>
      <c r="AZ148" s="68">
        <f t="shared" si="209"/>
        <v>0.55515649050795279</v>
      </c>
      <c r="BA148" s="68">
        <f t="shared" si="209"/>
        <v>7.7669902912621356E-3</v>
      </c>
      <c r="BB148" s="68">
        <f t="shared" si="209"/>
        <v>0.8428709990300679</v>
      </c>
      <c r="BC148" s="68">
        <f t="shared" si="209"/>
        <v>0.55933290570878769</v>
      </c>
      <c r="BD148" s="68">
        <f t="shared" si="209"/>
        <v>0.30769230769230771</v>
      </c>
      <c r="BE148" s="68">
        <f t="shared" si="209"/>
        <v>1.3170731707317074</v>
      </c>
    </row>
    <row r="149" spans="2:57" x14ac:dyDescent="0.25">
      <c r="B149" s="4" t="s">
        <v>415</v>
      </c>
      <c r="C149" s="88">
        <f t="shared" si="218"/>
        <v>6.0651259960522574E-3</v>
      </c>
      <c r="D149" s="68">
        <f t="shared" si="219"/>
        <v>0.20895522388059704</v>
      </c>
      <c r="E149" s="68">
        <f t="shared" si="216"/>
        <v>0.16507936507936508</v>
      </c>
      <c r="F149" s="68">
        <f t="shared" si="216"/>
        <v>1.015228426395939E-2</v>
      </c>
      <c r="G149" s="68">
        <f t="shared" si="216"/>
        <v>0.68571428571428572</v>
      </c>
      <c r="H149" s="68">
        <f t="shared" si="216"/>
        <v>0.47014925373134325</v>
      </c>
      <c r="I149" s="68">
        <f t="shared" si="216"/>
        <v>0.48214285714285721</v>
      </c>
      <c r="J149" s="68">
        <f t="shared" si="216"/>
        <v>1.0721153846153846</v>
      </c>
      <c r="K149" s="68">
        <f t="shared" si="216"/>
        <v>0.71554252199413493</v>
      </c>
      <c r="L149" s="68">
        <f t="shared" si="216"/>
        <v>0.72607260726072609</v>
      </c>
      <c r="Y149" s="4" t="s">
        <v>415</v>
      </c>
      <c r="Z149" s="16">
        <f t="shared" si="220"/>
        <v>2.1484379595015209E-2</v>
      </c>
      <c r="AA149" s="68">
        <f t="shared" si="221"/>
        <v>0.34903640256959312</v>
      </c>
      <c r="AB149" s="68">
        <f t="shared" si="217"/>
        <v>0.31012070566388111</v>
      </c>
      <c r="AC149" s="68">
        <f t="shared" si="217"/>
        <v>8.8495575221238937E-3</v>
      </c>
      <c r="AD149" s="68">
        <f t="shared" si="217"/>
        <v>0.77054794520547942</v>
      </c>
      <c r="AE149" s="68">
        <f t="shared" si="217"/>
        <v>0.65742793791574272</v>
      </c>
      <c r="AF149" s="68">
        <f t="shared" si="217"/>
        <v>0.53855005753739937</v>
      </c>
      <c r="AG149" s="68">
        <f t="shared" si="217"/>
        <v>1.1884700665188472</v>
      </c>
      <c r="AH149" s="68">
        <f t="shared" si="217"/>
        <v>0.90640394088669951</v>
      </c>
      <c r="AI149" s="68">
        <f t="shared" si="217"/>
        <v>0.93695652173913047</v>
      </c>
      <c r="AU149" s="4" t="s">
        <v>430</v>
      </c>
      <c r="AV149" s="16">
        <f t="shared" si="210"/>
        <v>2.8756413906030544E-2</v>
      </c>
      <c r="AW149" s="68">
        <f t="shared" si="211"/>
        <v>0.43767705382436262</v>
      </c>
      <c r="AX149" s="68">
        <f t="shared" si="209"/>
        <v>0.38169777242624925</v>
      </c>
      <c r="AY149" s="68">
        <f t="shared" si="209"/>
        <v>3.0075187969924809E-3</v>
      </c>
      <c r="AZ149" s="68">
        <f t="shared" si="209"/>
        <v>0.56864274570982842</v>
      </c>
      <c r="BA149" s="68">
        <f t="shared" si="209"/>
        <v>0.50309597523219818</v>
      </c>
      <c r="BB149" s="68">
        <f t="shared" si="209"/>
        <v>7.6074553062000757E-3</v>
      </c>
      <c r="BC149" s="68">
        <f t="shared" si="209"/>
        <v>0.70552458185504308</v>
      </c>
      <c r="BD149" s="68">
        <f t="shared" si="209"/>
        <v>0.58783008036739381</v>
      </c>
      <c r="BE149" s="68">
        <f t="shared" si="209"/>
        <v>0.25720309205903019</v>
      </c>
    </row>
    <row r="150" spans="2:57" x14ac:dyDescent="0.25">
      <c r="B150" s="4" t="s">
        <v>414</v>
      </c>
      <c r="C150" s="88">
        <f t="shared" si="218"/>
        <v>5.011139787273587E-3</v>
      </c>
      <c r="D150" s="68">
        <f t="shared" si="219"/>
        <v>0.20425531914893619</v>
      </c>
      <c r="E150" s="68">
        <f t="shared" si="216"/>
        <v>0.35664335664335661</v>
      </c>
      <c r="F150" s="68">
        <f t="shared" si="216"/>
        <v>0.33116883116883111</v>
      </c>
      <c r="G150" s="68">
        <f t="shared" si="216"/>
        <v>1.3761467889908258E-2</v>
      </c>
      <c r="H150" s="68">
        <f t="shared" si="216"/>
        <v>0.63318777292576411</v>
      </c>
      <c r="I150" s="68">
        <f t="shared" si="216"/>
        <v>0.55045871559633031</v>
      </c>
      <c r="J150" s="68">
        <f t="shared" si="216"/>
        <v>0.52469135802469136</v>
      </c>
      <c r="K150" s="68">
        <f t="shared" si="216"/>
        <v>1.1714285714285715</v>
      </c>
      <c r="L150" s="68">
        <f t="shared" si="216"/>
        <v>0.92887029288702927</v>
      </c>
      <c r="Y150" s="4" t="s">
        <v>414</v>
      </c>
      <c r="Z150" s="16">
        <f t="shared" si="220"/>
        <v>1.5967420533439358E-2</v>
      </c>
      <c r="AA150" s="68">
        <f t="shared" si="221"/>
        <v>0.25323741007194245</v>
      </c>
      <c r="AB150" s="68">
        <f t="shared" si="217"/>
        <v>0.45714285714285718</v>
      </c>
      <c r="AC150" s="68">
        <f t="shared" si="217"/>
        <v>0.4065040650406504</v>
      </c>
      <c r="AD150" s="68">
        <f t="shared" si="217"/>
        <v>7.8369905956112863E-3</v>
      </c>
      <c r="AE150" s="68">
        <f t="shared" si="217"/>
        <v>0.83202511773940346</v>
      </c>
      <c r="AF150" s="68">
        <f t="shared" si="217"/>
        <v>0.6641104294478527</v>
      </c>
      <c r="AG150" s="68">
        <f t="shared" si="217"/>
        <v>0.41088180112570355</v>
      </c>
      <c r="AH150" s="68">
        <f t="shared" si="217"/>
        <v>1.2517162471395882</v>
      </c>
      <c r="AI150" s="68">
        <f t="shared" si="217"/>
        <v>0.92076502732240439</v>
      </c>
      <c r="AU150" s="4" t="s">
        <v>426</v>
      </c>
      <c r="AV150" s="16">
        <f t="shared" si="210"/>
        <v>2.592617861772532E-2</v>
      </c>
      <c r="AW150" s="68">
        <f t="shared" si="211"/>
        <v>0.57318952234206466</v>
      </c>
      <c r="AX150" s="68">
        <f t="shared" si="209"/>
        <v>0.61945731303772344</v>
      </c>
      <c r="AY150" s="68">
        <f t="shared" si="209"/>
        <v>5.6529112492933855E-3</v>
      </c>
      <c r="AZ150" s="68">
        <f t="shared" si="209"/>
        <v>0.52494577006507592</v>
      </c>
      <c r="BA150" s="68">
        <f t="shared" si="209"/>
        <v>0.54641909814323608</v>
      </c>
      <c r="BB150" s="68">
        <f t="shared" si="209"/>
        <v>5.2447552447552458E-3</v>
      </c>
      <c r="BC150" s="68">
        <f t="shared" si="209"/>
        <v>0.52748473070516388</v>
      </c>
      <c r="BD150" s="68">
        <f t="shared" si="209"/>
        <v>0.48537234042553185</v>
      </c>
      <c r="BE150" s="68">
        <f t="shared" si="209"/>
        <v>0.23314829500396508</v>
      </c>
    </row>
    <row r="151" spans="2:57" x14ac:dyDescent="0.25">
      <c r="B151" s="4" t="s">
        <v>417</v>
      </c>
      <c r="C151" s="88">
        <f t="shared" si="218"/>
        <v>2.8208246971554137E-3</v>
      </c>
      <c r="D151" s="68">
        <f t="shared" si="219"/>
        <v>1.2268907563025211</v>
      </c>
      <c r="E151" s="68">
        <f t="shared" si="216"/>
        <v>0.3012048192771084</v>
      </c>
      <c r="F151" s="68">
        <f t="shared" si="216"/>
        <v>0.37714285714285717</v>
      </c>
      <c r="G151" s="68">
        <f t="shared" si="216"/>
        <v>0.5748987854251012</v>
      </c>
      <c r="H151" s="68">
        <f t="shared" si="216"/>
        <v>7.2202166064981952E-3</v>
      </c>
      <c r="I151" s="68">
        <f t="shared" si="216"/>
        <v>0.46913580246913578</v>
      </c>
      <c r="J151" s="68">
        <f t="shared" si="216"/>
        <v>0.32044198895027626</v>
      </c>
      <c r="K151" s="68">
        <f t="shared" si="216"/>
        <v>0.40718562874251496</v>
      </c>
      <c r="L151" s="68">
        <f t="shared" si="216"/>
        <v>0.96969696969696961</v>
      </c>
      <c r="Y151" s="4" t="s">
        <v>417</v>
      </c>
      <c r="Z151" s="16">
        <f t="shared" si="220"/>
        <v>1.2330227054037968E-2</v>
      </c>
      <c r="AA151" s="68">
        <f t="shared" si="221"/>
        <v>1.1669724770642202</v>
      </c>
      <c r="AB151" s="68">
        <f t="shared" si="217"/>
        <v>0.40937499999999999</v>
      </c>
      <c r="AC151" s="68">
        <f t="shared" si="217"/>
        <v>0.53018372703412076</v>
      </c>
      <c r="AD151" s="68">
        <f t="shared" si="217"/>
        <v>0.7305751765893036</v>
      </c>
      <c r="AE151" s="68">
        <f t="shared" si="217"/>
        <v>4.1710114702815434E-3</v>
      </c>
      <c r="AF151" s="68">
        <f t="shared" si="217"/>
        <v>0.73387096774193539</v>
      </c>
      <c r="AG151" s="68">
        <f t="shared" si="217"/>
        <v>0.5638432364096081</v>
      </c>
      <c r="AH151" s="68">
        <f t="shared" si="217"/>
        <v>0.31661442006269597</v>
      </c>
      <c r="AI151" s="68">
        <f t="shared" si="217"/>
        <v>1.2843691148775893</v>
      </c>
    </row>
    <row r="152" spans="2:57" x14ac:dyDescent="0.25">
      <c r="B152" s="4" t="s">
        <v>406</v>
      </c>
      <c r="C152" s="88">
        <f t="shared" si="218"/>
        <v>5.8253911865108587E-2</v>
      </c>
      <c r="D152" s="68">
        <f t="shared" si="219"/>
        <v>1.5151515151515152E-2</v>
      </c>
      <c r="E152" s="68">
        <f t="shared" si="216"/>
        <v>2.2825416409623687E-2</v>
      </c>
      <c r="F152" s="68">
        <f t="shared" si="216"/>
        <v>1.0861647186735526</v>
      </c>
      <c r="G152" s="68">
        <f t="shared" si="216"/>
        <v>0.51104100946372244</v>
      </c>
      <c r="H152" s="68">
        <f t="shared" si="216"/>
        <v>0.59044573256046373</v>
      </c>
      <c r="I152" s="68">
        <f t="shared" si="216"/>
        <v>1.1912523210233135</v>
      </c>
      <c r="J152" s="68">
        <f t="shared" si="216"/>
        <v>0.81510272071071621</v>
      </c>
      <c r="K152" s="68">
        <f t="shared" si="216"/>
        <v>0.83056069008009858</v>
      </c>
      <c r="L152" s="68">
        <f t="shared" si="216"/>
        <v>0.9987525987525987</v>
      </c>
      <c r="Y152" s="4" t="s">
        <v>406</v>
      </c>
      <c r="Z152" s="16">
        <f t="shared" si="220"/>
        <v>6.0968867411828644E-2</v>
      </c>
      <c r="AA152" s="68">
        <f t="shared" si="221"/>
        <v>9.5923261390887284E-3</v>
      </c>
      <c r="AB152" s="68">
        <f t="shared" si="217"/>
        <v>1.5127639457926254E-2</v>
      </c>
      <c r="AC152" s="68">
        <f t="shared" si="217"/>
        <v>0.78306878306878303</v>
      </c>
      <c r="AD152" s="68">
        <f t="shared" si="217"/>
        <v>0.64250614250614246</v>
      </c>
      <c r="AE152" s="68">
        <f t="shared" si="217"/>
        <v>0.57090539165818921</v>
      </c>
      <c r="AF152" s="68">
        <f t="shared" si="217"/>
        <v>1.0632554391619662</v>
      </c>
      <c r="AG152" s="68">
        <f t="shared" si="217"/>
        <v>0.99611096707285451</v>
      </c>
      <c r="AH152" s="68">
        <f t="shared" si="217"/>
        <v>0.83817681248088105</v>
      </c>
      <c r="AI152" s="68">
        <f t="shared" si="217"/>
        <v>1.0016155088852989</v>
      </c>
    </row>
    <row r="153" spans="2:57" x14ac:dyDescent="0.25">
      <c r="B153" s="4" t="s">
        <v>402</v>
      </c>
      <c r="C153" s="88">
        <f t="shared" si="218"/>
        <v>3.2195984971285931E-2</v>
      </c>
      <c r="D153" s="68">
        <f t="shared" si="219"/>
        <v>8.869179600886918E-3</v>
      </c>
      <c r="E153" s="68">
        <f t="shared" si="216"/>
        <v>2.2003474232773594E-2</v>
      </c>
      <c r="F153" s="68">
        <f t="shared" si="216"/>
        <v>0.82837301587301593</v>
      </c>
      <c r="G153" s="68">
        <f t="shared" si="216"/>
        <v>0.59012797074954304</v>
      </c>
      <c r="H153" s="68">
        <f t="shared" si="216"/>
        <v>0.48640811888365348</v>
      </c>
      <c r="I153" s="68">
        <f t="shared" si="216"/>
        <v>1.1206313416009019</v>
      </c>
      <c r="J153" s="68">
        <f t="shared" si="216"/>
        <v>0.90665390138822399</v>
      </c>
      <c r="K153" s="68">
        <f t="shared" si="216"/>
        <v>0.79308357348703162</v>
      </c>
      <c r="L153" s="68">
        <f t="shared" si="216"/>
        <v>1.0400604686318971</v>
      </c>
      <c r="Y153" s="4" t="s">
        <v>402</v>
      </c>
      <c r="Z153" s="16">
        <f t="shared" si="220"/>
        <v>4.654478382695805E-2</v>
      </c>
      <c r="AA153" s="68">
        <f t="shared" si="221"/>
        <v>6.4516129032258064E-3</v>
      </c>
      <c r="AB153" s="68">
        <f t="shared" si="217"/>
        <v>2.3343059608170069E-2</v>
      </c>
      <c r="AC153" s="68">
        <f t="shared" si="217"/>
        <v>0.8761390482618967</v>
      </c>
      <c r="AD153" s="68">
        <f t="shared" si="217"/>
        <v>0.64131607335490837</v>
      </c>
      <c r="AE153" s="68">
        <f t="shared" si="217"/>
        <v>0.59899550621200104</v>
      </c>
      <c r="AF153" s="68">
        <f t="shared" si="217"/>
        <v>1.1729122055674519</v>
      </c>
      <c r="AG153" s="68">
        <f t="shared" si="217"/>
        <v>0.99798792756539234</v>
      </c>
      <c r="AH153" s="68">
        <f t="shared" si="217"/>
        <v>0.94560669456066948</v>
      </c>
      <c r="AI153" s="68">
        <f t="shared" si="217"/>
        <v>1.084727468969239</v>
      </c>
    </row>
    <row r="154" spans="2:57" x14ac:dyDescent="0.25">
      <c r="B154" s="4" t="s">
        <v>411</v>
      </c>
      <c r="C154" s="88">
        <f t="shared" si="218"/>
        <v>2.1940793265780974E-2</v>
      </c>
      <c r="D154" s="68">
        <f t="shared" si="219"/>
        <v>0.1271186440677966</v>
      </c>
      <c r="E154" s="68">
        <f t="shared" si="216"/>
        <v>1.2987012987012986E-2</v>
      </c>
      <c r="F154" s="68">
        <f t="shared" si="216"/>
        <v>0.60960334029227548</v>
      </c>
      <c r="G154" s="68">
        <f t="shared" si="216"/>
        <v>8.5790884718498651E-3</v>
      </c>
      <c r="H154" s="68">
        <f t="shared" si="216"/>
        <v>0.54748010610079567</v>
      </c>
      <c r="I154" s="68">
        <f t="shared" si="216"/>
        <v>0.85472794506075023</v>
      </c>
      <c r="J154" s="68">
        <f t="shared" si="216"/>
        <v>0.43501683501683502</v>
      </c>
      <c r="K154" s="68">
        <f t="shared" si="216"/>
        <v>0.94871794871794879</v>
      </c>
      <c r="L154" s="68">
        <f t="shared" si="216"/>
        <v>0.89416419386745805</v>
      </c>
      <c r="Y154" s="4" t="s">
        <v>411</v>
      </c>
      <c r="Z154" s="16">
        <f t="shared" si="220"/>
        <v>2.4058176274488124E-2</v>
      </c>
      <c r="AA154" s="68">
        <f t="shared" si="221"/>
        <v>0.20319849482596425</v>
      </c>
      <c r="AB154" s="68">
        <f t="shared" si="217"/>
        <v>7.1736011477761845E-3</v>
      </c>
      <c r="AC154" s="68">
        <f t="shared" si="217"/>
        <v>0.51511335012594461</v>
      </c>
      <c r="AD154" s="68">
        <f t="shared" si="217"/>
        <v>7.01051577366049E-3</v>
      </c>
      <c r="AE154" s="68">
        <f t="shared" si="217"/>
        <v>0.48613070051716034</v>
      </c>
      <c r="AF154" s="68">
        <f t="shared" si="217"/>
        <v>0.84347826086956523</v>
      </c>
      <c r="AG154" s="68">
        <f t="shared" si="217"/>
        <v>0.37814610190300796</v>
      </c>
      <c r="AH154" s="68">
        <f t="shared" si="217"/>
        <v>0.92052522460262609</v>
      </c>
      <c r="AI154" s="68">
        <f t="shared" si="217"/>
        <v>1.0536672629695885</v>
      </c>
    </row>
    <row r="155" spans="2:57" x14ac:dyDescent="0.25">
      <c r="B155" s="4" t="s">
        <v>404</v>
      </c>
      <c r="C155" s="88">
        <f t="shared" si="218"/>
        <v>1.1431515599231154E-2</v>
      </c>
      <c r="D155" s="68">
        <f t="shared" si="219"/>
        <v>0.48221343873517786</v>
      </c>
      <c r="E155" s="68">
        <f t="shared" si="216"/>
        <v>1.4414414414414415E-2</v>
      </c>
      <c r="F155" s="68">
        <f t="shared" si="216"/>
        <v>0.55021834061135366</v>
      </c>
      <c r="G155" s="68">
        <f t="shared" si="216"/>
        <v>1.7543859649122806E-2</v>
      </c>
      <c r="H155" s="68">
        <f t="shared" si="216"/>
        <v>0.75681570338058879</v>
      </c>
      <c r="I155" s="68">
        <f t="shared" si="216"/>
        <v>0.82976554536187563</v>
      </c>
      <c r="J155" s="68">
        <f t="shared" si="216"/>
        <v>0.41126760563380282</v>
      </c>
      <c r="K155" s="68">
        <f t="shared" si="216"/>
        <v>1.2285251215559156</v>
      </c>
      <c r="L155" s="68">
        <f t="shared" si="216"/>
        <v>1.1059245960502693</v>
      </c>
      <c r="Y155" s="4" t="s">
        <v>404</v>
      </c>
      <c r="Z155" s="16">
        <f t="shared" si="220"/>
        <v>1.8298894490804678E-2</v>
      </c>
      <c r="AA155" s="68">
        <f t="shared" si="221"/>
        <v>0.17121588089330025</v>
      </c>
      <c r="AB155" s="68">
        <f t="shared" si="217"/>
        <v>0</v>
      </c>
      <c r="AC155" s="68">
        <f t="shared" si="217"/>
        <v>0.43103448275862072</v>
      </c>
      <c r="AD155" s="68">
        <f t="shared" si="217"/>
        <v>1.358695652173913E-2</v>
      </c>
      <c r="AE155" s="68">
        <f t="shared" si="217"/>
        <v>0.64097623635195877</v>
      </c>
      <c r="AF155" s="68">
        <f t="shared" si="217"/>
        <v>0.81407035175879394</v>
      </c>
      <c r="AG155" s="68">
        <f t="shared" si="217"/>
        <v>0.44519966015293111</v>
      </c>
      <c r="AH155" s="68">
        <f t="shared" si="217"/>
        <v>1.2152380952380952</v>
      </c>
      <c r="AI155" s="68">
        <f t="shared" si="217"/>
        <v>1.0606060606060608</v>
      </c>
    </row>
    <row r="156" spans="2:57" x14ac:dyDescent="0.25">
      <c r="B156" s="4" t="s">
        <v>407</v>
      </c>
      <c r="C156" s="88">
        <f t="shared" si="218"/>
        <v>3.8541076054045026E-2</v>
      </c>
      <c r="D156" s="68">
        <f t="shared" si="219"/>
        <v>2.9055690072639227E-2</v>
      </c>
      <c r="E156" s="68">
        <f t="shared" si="216"/>
        <v>0.48232445520581113</v>
      </c>
      <c r="F156" s="68">
        <f t="shared" si="216"/>
        <v>1.803921568627451E-2</v>
      </c>
      <c r="G156" s="68">
        <f t="shared" si="216"/>
        <v>0.60796139927623638</v>
      </c>
      <c r="H156" s="68">
        <f t="shared" si="216"/>
        <v>0.74955595026642974</v>
      </c>
      <c r="I156" s="68">
        <f t="shared" si="216"/>
        <v>0.52147971360381862</v>
      </c>
      <c r="J156" s="68">
        <f t="shared" si="216"/>
        <v>1.0081363812475785</v>
      </c>
      <c r="K156" s="68">
        <f t="shared" si="216"/>
        <v>0.92023974181650536</v>
      </c>
      <c r="L156" s="68">
        <f t="shared" si="216"/>
        <v>0.78993563487419538</v>
      </c>
      <c r="Y156" s="4" t="s">
        <v>407</v>
      </c>
      <c r="Z156" s="16">
        <f t="shared" si="220"/>
        <v>4.1477180492785606E-2</v>
      </c>
      <c r="AA156" s="68">
        <f t="shared" si="221"/>
        <v>1.7016449234259785E-2</v>
      </c>
      <c r="AB156" s="68">
        <f t="shared" si="217"/>
        <v>0.37165082108902336</v>
      </c>
      <c r="AC156" s="68">
        <f t="shared" si="217"/>
        <v>1.3201320132013201E-2</v>
      </c>
      <c r="AD156" s="68">
        <f t="shared" si="217"/>
        <v>0.56199304750869061</v>
      </c>
      <c r="AE156" s="68">
        <f t="shared" si="217"/>
        <v>0.70209790209790213</v>
      </c>
      <c r="AF156" s="68">
        <f t="shared" si="217"/>
        <v>0.5390898483080514</v>
      </c>
      <c r="AG156" s="68">
        <f t="shared" si="217"/>
        <v>1.0481565086531226</v>
      </c>
      <c r="AH156" s="68">
        <f t="shared" si="217"/>
        <v>0.94745762711864401</v>
      </c>
      <c r="AI156" s="68">
        <f t="shared" si="217"/>
        <v>0.97123130034522431</v>
      </c>
    </row>
    <row r="157" spans="2:57" x14ac:dyDescent="0.25">
      <c r="B157" s="4" t="s">
        <v>418</v>
      </c>
      <c r="C157" s="88">
        <f t="shared" si="218"/>
        <v>1.3374802671666828E-2</v>
      </c>
      <c r="D157" s="68">
        <f t="shared" si="219"/>
        <v>1.675041876046901E-2</v>
      </c>
      <c r="E157" s="68">
        <f t="shared" si="216"/>
        <v>0.38881118881118881</v>
      </c>
      <c r="F157" s="68">
        <f t="shared" si="216"/>
        <v>2.3837902264600717E-2</v>
      </c>
      <c r="G157" s="68">
        <f t="shared" si="216"/>
        <v>0.79751332149200715</v>
      </c>
      <c r="H157" s="68">
        <f t="shared" si="216"/>
        <v>0.77493380406001755</v>
      </c>
      <c r="I157" s="68">
        <f t="shared" si="216"/>
        <v>0.46945898778359507</v>
      </c>
      <c r="J157" s="68">
        <f t="shared" si="216"/>
        <v>1.1962616822429908</v>
      </c>
      <c r="K157" s="68">
        <f t="shared" si="216"/>
        <v>1.0436005625879043</v>
      </c>
      <c r="L157" s="68">
        <f t="shared" si="216"/>
        <v>0.80395387149917619</v>
      </c>
      <c r="Y157" s="4" t="s">
        <v>418</v>
      </c>
      <c r="Z157" s="16">
        <f t="shared" si="220"/>
        <v>2.4159340129348575E-2</v>
      </c>
      <c r="AA157" s="68">
        <f t="shared" si="221"/>
        <v>3.7453183520599247E-3</v>
      </c>
      <c r="AB157" s="68">
        <f t="shared" si="217"/>
        <v>0.37272006344171293</v>
      </c>
      <c r="AC157" s="68">
        <f t="shared" si="217"/>
        <v>2.7160493827160494E-2</v>
      </c>
      <c r="AD157" s="68">
        <f t="shared" si="217"/>
        <v>0.6376811594202898</v>
      </c>
      <c r="AE157" s="68">
        <f t="shared" si="217"/>
        <v>0.7583170254403131</v>
      </c>
      <c r="AF157" s="68">
        <f t="shared" si="217"/>
        <v>0.56722276741903832</v>
      </c>
      <c r="AG157" s="68">
        <f t="shared" si="217"/>
        <v>1.1221423905943828</v>
      </c>
      <c r="AH157" s="68">
        <f t="shared" si="217"/>
        <v>1.0141054194506312</v>
      </c>
      <c r="AI157" s="68">
        <f t="shared" si="217"/>
        <v>0.94696239151398265</v>
      </c>
    </row>
    <row r="158" spans="2:57" x14ac:dyDescent="0.25">
      <c r="B158" s="4" t="s">
        <v>413</v>
      </c>
      <c r="C158" s="88">
        <f t="shared" si="218"/>
        <v>1.0337534378065795E-2</v>
      </c>
      <c r="D158" s="68">
        <f t="shared" si="219"/>
        <v>0.45493562231759654</v>
      </c>
      <c r="E158" s="68">
        <f t="shared" si="216"/>
        <v>0.22181818181818183</v>
      </c>
      <c r="F158" s="68">
        <f t="shared" si="216"/>
        <v>8.9418777943368107E-3</v>
      </c>
      <c r="G158" s="68">
        <f t="shared" si="216"/>
        <v>0.64220183486238536</v>
      </c>
      <c r="H158" s="68">
        <f t="shared" si="216"/>
        <v>8.5929108485499461E-3</v>
      </c>
      <c r="I158" s="68">
        <f t="shared" si="216"/>
        <v>0.5305216426193119</v>
      </c>
      <c r="J158" s="68">
        <f t="shared" si="216"/>
        <v>0.84876543209876532</v>
      </c>
      <c r="K158" s="68">
        <f t="shared" si="216"/>
        <v>0.39228295819935688</v>
      </c>
      <c r="L158" s="68">
        <f t="shared" si="216"/>
        <v>1.0145530145530144</v>
      </c>
      <c r="Y158" s="4" t="s">
        <v>413</v>
      </c>
      <c r="Z158" s="16">
        <f t="shared" si="220"/>
        <v>1.2513733581459253E-2</v>
      </c>
      <c r="AA158" s="68">
        <f t="shared" si="221"/>
        <v>0.60064935064935066</v>
      </c>
      <c r="AB158" s="68">
        <f t="shared" si="217"/>
        <v>0.12834224598930483</v>
      </c>
      <c r="AC158" s="68">
        <f t="shared" si="217"/>
        <v>9.8039215686274508E-3</v>
      </c>
      <c r="AD158" s="68">
        <f t="shared" si="217"/>
        <v>0.51556420233463029</v>
      </c>
      <c r="AE158" s="68">
        <f t="shared" si="217"/>
        <v>7.2202166064981952E-3</v>
      </c>
      <c r="AF158" s="68">
        <f t="shared" si="217"/>
        <v>0.44605621033544873</v>
      </c>
      <c r="AG158" s="68">
        <f t="shared" si="217"/>
        <v>0.57111111111111112</v>
      </c>
      <c r="AH158" s="68">
        <f t="shared" si="217"/>
        <v>0.28421052631578941</v>
      </c>
      <c r="AI158" s="68">
        <f t="shared" si="217"/>
        <v>0.90791599353796448</v>
      </c>
    </row>
    <row r="159" spans="2:57" x14ac:dyDescent="0.25">
      <c r="B159" s="4" t="s">
        <v>410</v>
      </c>
      <c r="C159" s="88">
        <f t="shared" si="218"/>
        <v>8.4083631923548355E-3</v>
      </c>
      <c r="D159" s="68">
        <f t="shared" si="219"/>
        <v>0.89603960396039595</v>
      </c>
      <c r="E159" s="68">
        <f t="shared" si="216"/>
        <v>0.31300813008130079</v>
      </c>
      <c r="F159" s="68">
        <f t="shared" si="216"/>
        <v>7.8277886497064592E-3</v>
      </c>
      <c r="G159" s="68">
        <f t="shared" si="216"/>
        <v>0.6404494382022472</v>
      </c>
      <c r="H159" s="68">
        <f t="shared" si="216"/>
        <v>1.6042780748663103E-2</v>
      </c>
      <c r="I159" s="68">
        <f t="shared" si="216"/>
        <v>0.70185449358059915</v>
      </c>
      <c r="J159" s="68">
        <f t="shared" si="216"/>
        <v>0.61060329067641694</v>
      </c>
      <c r="K159" s="68">
        <f t="shared" si="216"/>
        <v>0.28817204301075267</v>
      </c>
      <c r="L159" s="68">
        <f t="shared" si="216"/>
        <v>1.2623762376237622</v>
      </c>
      <c r="Y159" s="4" t="s">
        <v>410</v>
      </c>
      <c r="Z159" s="16">
        <f t="shared" si="220"/>
        <v>1.300308432124935E-2</v>
      </c>
      <c r="AA159" s="68">
        <f t="shared" si="221"/>
        <v>0.59677419354838712</v>
      </c>
      <c r="AB159" s="68">
        <f t="shared" si="217"/>
        <v>0.16779431664411365</v>
      </c>
      <c r="AC159" s="68">
        <f t="shared" si="217"/>
        <v>6.920415224913495E-3</v>
      </c>
      <c r="AD159" s="68">
        <f t="shared" si="217"/>
        <v>0.5140845070422535</v>
      </c>
      <c r="AE159" s="68">
        <f t="shared" si="217"/>
        <v>8.8652482269503553E-3</v>
      </c>
      <c r="AF159" s="68">
        <f t="shared" si="217"/>
        <v>0.67827681026581121</v>
      </c>
      <c r="AG159" s="68">
        <f t="shared" si="217"/>
        <v>0.63605051664753154</v>
      </c>
      <c r="AH159" s="68">
        <f t="shared" si="217"/>
        <v>0.32275132275132273</v>
      </c>
      <c r="AI159" s="68">
        <f t="shared" si="217"/>
        <v>1.4990859232175502</v>
      </c>
    </row>
    <row r="160" spans="2:57" x14ac:dyDescent="0.25">
      <c r="B160" s="4" t="s">
        <v>409</v>
      </c>
      <c r="C160" s="88">
        <f t="shared" si="218"/>
        <v>8.5848117764137644E-3</v>
      </c>
      <c r="D160" s="68">
        <f t="shared" si="219"/>
        <v>0.30588235294117649</v>
      </c>
      <c r="E160" s="68">
        <f t="shared" si="216"/>
        <v>1.3921113689095127E-2</v>
      </c>
      <c r="F160" s="68">
        <f t="shared" si="216"/>
        <v>4.1666666666666664E-2</v>
      </c>
      <c r="G160" s="68">
        <f t="shared" si="216"/>
        <v>0.87956698240866038</v>
      </c>
      <c r="H160" s="68">
        <f t="shared" si="216"/>
        <v>0.49591280653950948</v>
      </c>
      <c r="I160" s="68">
        <f t="shared" si="216"/>
        <v>0.56557377049180335</v>
      </c>
      <c r="J160" s="68">
        <f t="shared" si="216"/>
        <v>1.2326388888888888</v>
      </c>
      <c r="K160" s="68">
        <f t="shared" si="216"/>
        <v>0.67678958785249455</v>
      </c>
      <c r="L160" s="68">
        <f t="shared" si="216"/>
        <v>0.80219780219780223</v>
      </c>
      <c r="Y160" s="4" t="s">
        <v>409</v>
      </c>
      <c r="Z160" s="16">
        <f t="shared" si="220"/>
        <v>3.5150910592326133E-2</v>
      </c>
      <c r="AA160" s="68">
        <f t="shared" si="221"/>
        <v>0.31712191872085277</v>
      </c>
      <c r="AB160" s="68">
        <f t="shared" si="217"/>
        <v>5.0761421319796959E-3</v>
      </c>
      <c r="AC160" s="68">
        <f t="shared" si="217"/>
        <v>1.4821272885789015E-2</v>
      </c>
      <c r="AD160" s="68">
        <f t="shared" si="217"/>
        <v>0.6433759944655828</v>
      </c>
      <c r="AE160" s="68">
        <f t="shared" si="217"/>
        <v>0.58389261744966447</v>
      </c>
      <c r="AF160" s="68">
        <f t="shared" si="217"/>
        <v>0.49667110519307589</v>
      </c>
      <c r="AG160" s="68">
        <f t="shared" si="217"/>
        <v>1.0206362854686155</v>
      </c>
      <c r="AH160" s="68">
        <f t="shared" si="217"/>
        <v>0.95740365111561876</v>
      </c>
      <c r="AI160" s="68">
        <f t="shared" si="217"/>
        <v>0.82608695652173902</v>
      </c>
    </row>
    <row r="161" spans="2:35" x14ac:dyDescent="0.25">
      <c r="B161" s="4" t="s">
        <v>412</v>
      </c>
      <c r="C161" s="88">
        <f t="shared" si="218"/>
        <v>7.5919944101088569E-3</v>
      </c>
      <c r="D161" s="68">
        <f t="shared" si="219"/>
        <v>0.5614035087719299</v>
      </c>
      <c r="E161" s="68">
        <f t="shared" si="216"/>
        <v>5.1020408163265311E-3</v>
      </c>
      <c r="F161" s="68">
        <f t="shared" si="216"/>
        <v>2.2624434389140271E-2</v>
      </c>
      <c r="G161" s="68">
        <f t="shared" si="216"/>
        <v>1.0208667736757624</v>
      </c>
      <c r="H161" s="68">
        <f t="shared" si="216"/>
        <v>0.46084337349397592</v>
      </c>
      <c r="I161" s="68">
        <f t="shared" si="216"/>
        <v>0.53846153846153844</v>
      </c>
      <c r="J161" s="68">
        <f t="shared" si="216"/>
        <v>1.240506329113924</v>
      </c>
      <c r="K161" s="68">
        <f t="shared" si="216"/>
        <v>0.74770642201834858</v>
      </c>
      <c r="L161" s="68">
        <f t="shared" si="216"/>
        <v>0.87463556851311963</v>
      </c>
      <c r="Y161" s="4" t="s">
        <v>412</v>
      </c>
      <c r="Z161" s="16">
        <f t="shared" si="220"/>
        <v>2.5836778001802129E-2</v>
      </c>
      <c r="AA161" s="68">
        <f t="shared" si="221"/>
        <v>0.37043633125556541</v>
      </c>
      <c r="AB161" s="68">
        <f t="shared" si="217"/>
        <v>4.30416068866571E-3</v>
      </c>
      <c r="AC161" s="68">
        <f t="shared" si="217"/>
        <v>1.4243323442136498E-2</v>
      </c>
      <c r="AD161" s="68">
        <f t="shared" si="217"/>
        <v>0.8230805913209347</v>
      </c>
      <c r="AE161" s="68">
        <f t="shared" si="217"/>
        <v>0.57430269775948783</v>
      </c>
      <c r="AF161" s="68">
        <f t="shared" si="217"/>
        <v>0.51238896680691914</v>
      </c>
      <c r="AG161" s="68">
        <f t="shared" si="217"/>
        <v>1.2196289646918013</v>
      </c>
      <c r="AH161" s="68">
        <f t="shared" si="217"/>
        <v>0.94786729857819907</v>
      </c>
      <c r="AI161" s="68">
        <f t="shared" si="217"/>
        <v>0.82608695652173914</v>
      </c>
    </row>
    <row r="162" spans="2:35" x14ac:dyDescent="0.25">
      <c r="B162" s="4" t="s">
        <v>420</v>
      </c>
      <c r="C162" s="88">
        <f t="shared" si="218"/>
        <v>3.7218887997496784E-3</v>
      </c>
      <c r="D162" s="68">
        <f t="shared" si="219"/>
        <v>0.19867549668874174</v>
      </c>
      <c r="E162" s="68">
        <f t="shared" si="216"/>
        <v>0.50931677018633537</v>
      </c>
      <c r="F162" s="68">
        <f t="shared" si="216"/>
        <v>8.658008658008658E-3</v>
      </c>
      <c r="G162" s="68">
        <f t="shared" si="216"/>
        <v>1.8072289156626505E-2</v>
      </c>
      <c r="H162" s="68">
        <f t="shared" si="216"/>
        <v>0.86524822695035464</v>
      </c>
      <c r="I162" s="68">
        <f t="shared" si="216"/>
        <v>0.47384615384615386</v>
      </c>
      <c r="J162" s="68">
        <f t="shared" si="216"/>
        <v>0.52589641434262946</v>
      </c>
      <c r="K162" s="68">
        <f t="shared" si="216"/>
        <v>1.2238805970149251</v>
      </c>
      <c r="L162" s="68">
        <f t="shared" si="216"/>
        <v>0.78888888888888897</v>
      </c>
      <c r="Y162" s="4" t="s">
        <v>420</v>
      </c>
      <c r="Z162" s="16">
        <f t="shared" si="220"/>
        <v>1.7536636607670103E-2</v>
      </c>
      <c r="AA162" s="68">
        <f t="shared" si="221"/>
        <v>0.25421530479896237</v>
      </c>
      <c r="AB162" s="68">
        <f t="shared" si="217"/>
        <v>0.29145728643216079</v>
      </c>
      <c r="AC162" s="68">
        <f t="shared" si="217"/>
        <v>1.7937219730941704E-3</v>
      </c>
      <c r="AD162" s="68">
        <f t="shared" si="217"/>
        <v>8.1411126187245584E-3</v>
      </c>
      <c r="AE162" s="68">
        <f t="shared" si="217"/>
        <v>0.7489932885906041</v>
      </c>
      <c r="AF162" s="68">
        <f t="shared" si="217"/>
        <v>0.59797979797979794</v>
      </c>
      <c r="AG162" s="68">
        <f t="shared" si="217"/>
        <v>0.38775510204081631</v>
      </c>
      <c r="AH162" s="68">
        <f t="shared" si="217"/>
        <v>1.1082677165354329</v>
      </c>
      <c r="AI162" s="68">
        <f t="shared" si="217"/>
        <v>1.0744810744810744</v>
      </c>
    </row>
    <row r="163" spans="2:35" x14ac:dyDescent="0.25">
      <c r="B163" s="4" t="s">
        <v>405</v>
      </c>
      <c r="C163" s="88">
        <f t="shared" si="218"/>
        <v>4.8911547501135156E-3</v>
      </c>
      <c r="D163" s="68">
        <f t="shared" si="219"/>
        <v>0.34703196347031962</v>
      </c>
      <c r="E163" s="68">
        <f t="shared" si="219"/>
        <v>0.82027649769585254</v>
      </c>
      <c r="F163" s="68">
        <f t="shared" si="219"/>
        <v>1.3377926421404682E-2</v>
      </c>
      <c r="G163" s="68">
        <f t="shared" si="219"/>
        <v>1.9464720194647202E-2</v>
      </c>
      <c r="H163" s="68">
        <f t="shared" si="219"/>
        <v>0.95721925133689856</v>
      </c>
      <c r="I163" s="68">
        <f t="shared" si="219"/>
        <v>0.44050632911392407</v>
      </c>
      <c r="J163" s="68">
        <f t="shared" si="219"/>
        <v>0.39743589743589741</v>
      </c>
      <c r="K163" s="68">
        <f t="shared" si="219"/>
        <v>1.0960000000000001</v>
      </c>
      <c r="L163" s="68">
        <f t="shared" si="219"/>
        <v>0.74261603375527419</v>
      </c>
      <c r="Y163" s="4" t="s">
        <v>405</v>
      </c>
      <c r="Z163" s="16">
        <f t="shared" si="220"/>
        <v>1.7995402926223317E-2</v>
      </c>
      <c r="AA163" s="68">
        <f t="shared" si="221"/>
        <v>0.18918918918918917</v>
      </c>
      <c r="AB163" s="68">
        <f t="shared" si="221"/>
        <v>0.35527690700104486</v>
      </c>
      <c r="AC163" s="68">
        <f t="shared" si="221"/>
        <v>1.6722408026755853E-3</v>
      </c>
      <c r="AD163" s="68">
        <f t="shared" si="221"/>
        <v>1.3449899125756557E-3</v>
      </c>
      <c r="AE163" s="68">
        <f t="shared" si="221"/>
        <v>0.80551905387647837</v>
      </c>
      <c r="AF163" s="68">
        <f t="shared" si="221"/>
        <v>0.58381877022653716</v>
      </c>
      <c r="AG163" s="68">
        <f t="shared" si="221"/>
        <v>0.39826839826839827</v>
      </c>
      <c r="AH163" s="68">
        <f t="shared" si="221"/>
        <v>1.2420443587270975</v>
      </c>
      <c r="AI163" s="68">
        <f t="shared" si="221"/>
        <v>1.0046511627906978</v>
      </c>
    </row>
    <row r="164" spans="2:35" x14ac:dyDescent="0.25">
      <c r="B164" s="4" t="s">
        <v>419</v>
      </c>
      <c r="C164" s="88">
        <f t="shared" si="218"/>
        <v>3.6748358440006307E-3</v>
      </c>
      <c r="D164" s="68">
        <f t="shared" ref="D164:L165" si="222">2*D142/M142</f>
        <v>0.37908496732026148</v>
      </c>
      <c r="E164" s="68">
        <f t="shared" si="222"/>
        <v>0.2046511627906977</v>
      </c>
      <c r="F164" s="68">
        <f t="shared" si="222"/>
        <v>1.1157894736842107</v>
      </c>
      <c r="G164" s="68">
        <f t="shared" si="222"/>
        <v>8.5106382978723406E-3</v>
      </c>
      <c r="H164" s="68">
        <f t="shared" si="222"/>
        <v>2.0408163265306121E-2</v>
      </c>
      <c r="I164" s="68">
        <f t="shared" si="222"/>
        <v>1.0068493150684932</v>
      </c>
      <c r="J164" s="68">
        <f t="shared" si="222"/>
        <v>0.41250000000000003</v>
      </c>
      <c r="K164" s="68">
        <f t="shared" si="222"/>
        <v>0.4646464646464647</v>
      </c>
      <c r="L164" s="68">
        <f t="shared" si="222"/>
        <v>1.0158730158730158</v>
      </c>
      <c r="Y164" s="4" t="s">
        <v>419</v>
      </c>
      <c r="Z164" s="16">
        <f t="shared" si="220"/>
        <v>1.2158483765553943E-2</v>
      </c>
      <c r="AA164" s="68">
        <f t="shared" ref="AA164:AI165" si="223">2*AA142/AJ142</f>
        <v>0.28475711892797317</v>
      </c>
      <c r="AB164" s="68">
        <f t="shared" si="223"/>
        <v>0.20389805097451275</v>
      </c>
      <c r="AC164" s="68">
        <f t="shared" si="223"/>
        <v>0.50817610062893082</v>
      </c>
      <c r="AD164" s="68">
        <f t="shared" si="223"/>
        <v>7.319304666056725E-3</v>
      </c>
      <c r="AE164" s="68">
        <f t="shared" si="223"/>
        <v>8.0971659919028358E-3</v>
      </c>
      <c r="AF164" s="68">
        <f t="shared" si="223"/>
        <v>0.66968325791855199</v>
      </c>
      <c r="AG164" s="68">
        <f t="shared" si="223"/>
        <v>0.39639639639639634</v>
      </c>
      <c r="AH164" s="68">
        <f t="shared" si="223"/>
        <v>0.2857142857142857</v>
      </c>
      <c r="AI164" s="68">
        <f t="shared" si="223"/>
        <v>0.96296296296296302</v>
      </c>
    </row>
    <row r="165" spans="2:35" x14ac:dyDescent="0.25">
      <c r="B165" s="4" t="s">
        <v>416</v>
      </c>
      <c r="C165" s="88">
        <f t="shared" si="218"/>
        <v>2.4749854723999124E-3</v>
      </c>
      <c r="D165" s="68">
        <f t="shared" si="222"/>
        <v>0.27642276422764228</v>
      </c>
      <c r="E165" s="68">
        <f t="shared" si="222"/>
        <v>0.406015037593985</v>
      </c>
      <c r="F165" s="68">
        <f t="shared" si="222"/>
        <v>0.44755244755244755</v>
      </c>
      <c r="G165" s="68">
        <f t="shared" si="222"/>
        <v>9.4786729857819912E-3</v>
      </c>
      <c r="H165" s="68">
        <f t="shared" si="222"/>
        <v>0</v>
      </c>
      <c r="I165" s="68">
        <f t="shared" si="222"/>
        <v>0.86868686868686873</v>
      </c>
      <c r="J165" s="68">
        <f t="shared" si="222"/>
        <v>0.27814569536423839</v>
      </c>
      <c r="K165" s="68">
        <f t="shared" si="222"/>
        <v>0.36986301369863017</v>
      </c>
      <c r="L165" s="68">
        <f t="shared" si="222"/>
        <v>1.4901960784313724</v>
      </c>
      <c r="Y165" s="4" t="s">
        <v>416</v>
      </c>
      <c r="Z165" s="16">
        <f t="shared" si="220"/>
        <v>1.2132604639891966E-2</v>
      </c>
      <c r="AA165" s="68">
        <f t="shared" si="223"/>
        <v>0.28915662650602414</v>
      </c>
      <c r="AB165" s="68">
        <f t="shared" si="223"/>
        <v>0.20314735336194562</v>
      </c>
      <c r="AC165" s="68">
        <f t="shared" si="223"/>
        <v>0.4749082007343941</v>
      </c>
      <c r="AD165" s="68">
        <f t="shared" si="223"/>
        <v>3.9880358923230306E-3</v>
      </c>
      <c r="AE165" s="68">
        <f t="shared" si="223"/>
        <v>1.1730205278592375E-2</v>
      </c>
      <c r="AF165" s="68">
        <f t="shared" si="223"/>
        <v>0.82649253731343286</v>
      </c>
      <c r="AG165" s="68">
        <f t="shared" si="223"/>
        <v>0.34037267080745343</v>
      </c>
      <c r="AH165" s="68">
        <f t="shared" si="223"/>
        <v>0.32801161103047899</v>
      </c>
      <c r="AI165" s="68">
        <f t="shared" si="223"/>
        <v>1.2759740259740258</v>
      </c>
    </row>
  </sheetData>
  <mergeCells count="61">
    <mergeCell ref="B7:K7"/>
    <mergeCell ref="M7:W7"/>
    <mergeCell ref="Y7:AI7"/>
    <mergeCell ref="AV30:BO30"/>
    <mergeCell ref="AW35:BE35"/>
    <mergeCell ref="AV31:BO33"/>
    <mergeCell ref="BG35:BO35"/>
    <mergeCell ref="BI7:BS7"/>
    <mergeCell ref="W32:W33"/>
    <mergeCell ref="B30:AT30"/>
    <mergeCell ref="C32:K32"/>
    <mergeCell ref="B32:B33"/>
    <mergeCell ref="L32:L33"/>
    <mergeCell ref="M32:V32"/>
    <mergeCell ref="AT32:AT33"/>
    <mergeCell ref="Y32:Y33"/>
    <mergeCell ref="B99:AT99"/>
    <mergeCell ref="B42:B43"/>
    <mergeCell ref="C42:K42"/>
    <mergeCell ref="L42:L43"/>
    <mergeCell ref="M42:V42"/>
    <mergeCell ref="Y42:Y43"/>
    <mergeCell ref="Z42:AH42"/>
    <mergeCell ref="AI42:AI43"/>
    <mergeCell ref="AJ42:AS42"/>
    <mergeCell ref="AT62:AT63"/>
    <mergeCell ref="Y74:Y75"/>
    <mergeCell ref="Z74:AH74"/>
    <mergeCell ref="AI74:AI75"/>
    <mergeCell ref="AJ74:AS74"/>
    <mergeCell ref="B86:B87"/>
    <mergeCell ref="C86:K86"/>
    <mergeCell ref="Z32:AH32"/>
    <mergeCell ref="AI32:AI33"/>
    <mergeCell ref="AJ32:AS32"/>
    <mergeCell ref="AI62:AI63"/>
    <mergeCell ref="AJ62:AS62"/>
    <mergeCell ref="M62:V62"/>
    <mergeCell ref="W62:W63"/>
    <mergeCell ref="B52:B53"/>
    <mergeCell ref="Y86:Y87"/>
    <mergeCell ref="Z86:AH86"/>
    <mergeCell ref="M52:V52"/>
    <mergeCell ref="Y62:Y63"/>
    <mergeCell ref="Z62:AH62"/>
    <mergeCell ref="B2:W2"/>
    <mergeCell ref="B3:W4"/>
    <mergeCell ref="AW7:BG7"/>
    <mergeCell ref="AL7:AU7"/>
    <mergeCell ref="B74:B75"/>
    <mergeCell ref="C74:K74"/>
    <mergeCell ref="L74:L75"/>
    <mergeCell ref="M74:V74"/>
    <mergeCell ref="AL19:AU19"/>
    <mergeCell ref="B19:K19"/>
    <mergeCell ref="C52:K52"/>
    <mergeCell ref="Y52:Y53"/>
    <mergeCell ref="Z52:AH52"/>
    <mergeCell ref="B62:B63"/>
    <mergeCell ref="C62:K62"/>
    <mergeCell ref="L62:L63"/>
  </mergeCells>
  <conditionalFormatting sqref="C44:K50">
    <cfRule type="colorScale" priority="42">
      <colorScale>
        <cfvo type="min"/>
        <cfvo type="percentile" val="50"/>
        <cfvo type="max"/>
        <color rgb="FF63BE7B"/>
        <color rgb="FFFFEB84"/>
        <color rgb="FFF8696B"/>
      </colorScale>
    </cfRule>
  </conditionalFormatting>
  <conditionalFormatting sqref="M44:V50">
    <cfRule type="colorScale" priority="41">
      <colorScale>
        <cfvo type="min"/>
        <cfvo type="percentile" val="50"/>
        <cfvo type="max"/>
        <color rgb="FF63BE7B"/>
        <color rgb="FFFFEB84"/>
        <color rgb="FFF8696B"/>
      </colorScale>
    </cfRule>
  </conditionalFormatting>
  <conditionalFormatting sqref="Z44:AH50">
    <cfRule type="colorScale" priority="40">
      <colorScale>
        <cfvo type="min"/>
        <cfvo type="percentile" val="50"/>
        <cfvo type="max"/>
        <color rgb="FF63BE7B"/>
        <color rgb="FFFFEB84"/>
        <color rgb="FFF8696B"/>
      </colorScale>
    </cfRule>
  </conditionalFormatting>
  <conditionalFormatting sqref="AJ44:AS50">
    <cfRule type="colorScale" priority="39">
      <colorScale>
        <cfvo type="min"/>
        <cfvo type="percentile" val="50"/>
        <cfvo type="max"/>
        <color rgb="FF63BE7B"/>
        <color rgb="FFFFEB84"/>
        <color rgb="FFF8696B"/>
      </colorScale>
    </cfRule>
  </conditionalFormatting>
  <conditionalFormatting sqref="C54:K60">
    <cfRule type="colorScale" priority="34">
      <colorScale>
        <cfvo type="min"/>
        <cfvo type="percentile" val="50"/>
        <cfvo type="max"/>
        <color rgb="FF63BE7B"/>
        <color rgb="FFFFEB84"/>
        <color rgb="FFF8696B"/>
      </colorScale>
    </cfRule>
  </conditionalFormatting>
  <conditionalFormatting sqref="Z54:AH60">
    <cfRule type="colorScale" priority="33">
      <colorScale>
        <cfvo type="min"/>
        <cfvo type="percentile" val="50"/>
        <cfvo type="max"/>
        <color rgb="FF63BE7B"/>
        <color rgb="FFFFEB84"/>
        <color rgb="FFF8696B"/>
      </colorScale>
    </cfRule>
  </conditionalFormatting>
  <conditionalFormatting sqref="C76:K84">
    <cfRule type="colorScale" priority="32">
      <colorScale>
        <cfvo type="min"/>
        <cfvo type="percentile" val="50"/>
        <cfvo type="max"/>
        <color rgb="FF63BE7B"/>
        <color rgb="FFFFEB84"/>
        <color rgb="FFF8696B"/>
      </colorScale>
    </cfRule>
  </conditionalFormatting>
  <conditionalFormatting sqref="M76:V84">
    <cfRule type="colorScale" priority="31">
      <colorScale>
        <cfvo type="min"/>
        <cfvo type="percentile" val="50"/>
        <cfvo type="max"/>
        <color rgb="FF63BE7B"/>
        <color rgb="FFFFEB84"/>
        <color rgb="FFF8696B"/>
      </colorScale>
    </cfRule>
  </conditionalFormatting>
  <conditionalFormatting sqref="C88:K96">
    <cfRule type="colorScale" priority="30">
      <colorScale>
        <cfvo type="min"/>
        <cfvo type="percentile" val="50"/>
        <cfvo type="max"/>
        <color rgb="FF63BE7B"/>
        <color rgb="FFFFEB84"/>
        <color rgb="FFF8696B"/>
      </colorScale>
    </cfRule>
  </conditionalFormatting>
  <conditionalFormatting sqref="Z76:AH84">
    <cfRule type="colorScale" priority="29">
      <colorScale>
        <cfvo type="min"/>
        <cfvo type="percentile" val="50"/>
        <cfvo type="max"/>
        <color rgb="FF63BE7B"/>
        <color rgb="FFFFEB84"/>
        <color rgb="FFF8696B"/>
      </colorScale>
    </cfRule>
  </conditionalFormatting>
  <conditionalFormatting sqref="AJ76:AS84">
    <cfRule type="colorScale" priority="28">
      <colorScale>
        <cfvo type="min"/>
        <cfvo type="percentile" val="50"/>
        <cfvo type="max"/>
        <color rgb="FF63BE7B"/>
        <color rgb="FFFFEB84"/>
        <color rgb="FFF8696B"/>
      </colorScale>
    </cfRule>
  </conditionalFormatting>
  <conditionalFormatting sqref="Z88:AH96">
    <cfRule type="colorScale" priority="27">
      <colorScale>
        <cfvo type="min"/>
        <cfvo type="percentile" val="50"/>
        <cfvo type="max"/>
        <color rgb="FF63BE7B"/>
        <color rgb="FFFFEB84"/>
        <color rgb="FFF8696B"/>
      </colorScale>
    </cfRule>
  </conditionalFormatting>
  <conditionalFormatting sqref="O28:W29">
    <cfRule type="colorScale" priority="197">
      <colorScale>
        <cfvo type="min"/>
        <cfvo type="percentile" val="50"/>
        <cfvo type="max"/>
        <color rgb="FF63BE7B"/>
        <color rgb="FFFFEB84"/>
        <color rgb="FFF8696B"/>
      </colorScale>
    </cfRule>
  </conditionalFormatting>
  <conditionalFormatting sqref="D125:L143">
    <cfRule type="colorScale" priority="17">
      <colorScale>
        <cfvo type="min"/>
        <cfvo type="percentile" val="50"/>
        <cfvo type="max"/>
        <color rgb="FF63BE7B"/>
        <color rgb="FFFFEB84"/>
        <color rgb="FFF8696B"/>
      </colorScale>
    </cfRule>
  </conditionalFormatting>
  <conditionalFormatting sqref="M125:V143">
    <cfRule type="colorScale" priority="16">
      <colorScale>
        <cfvo type="min"/>
        <cfvo type="percentile" val="50"/>
        <cfvo type="max"/>
        <color rgb="FF63BE7B"/>
        <color rgb="FFFFEB84"/>
        <color rgb="FFF8696B"/>
      </colorScale>
    </cfRule>
  </conditionalFormatting>
  <conditionalFormatting sqref="AA125:AS143">
    <cfRule type="colorScale" priority="15">
      <colorScale>
        <cfvo type="min"/>
        <cfvo type="percentile" val="50"/>
        <cfvo type="max"/>
        <color rgb="FF63BE7B"/>
        <color rgb="FFFFEB84"/>
        <color rgb="FFF8696B"/>
      </colorScale>
    </cfRule>
  </conditionalFormatting>
  <conditionalFormatting sqref="D147:L165">
    <cfRule type="colorScale" priority="14">
      <colorScale>
        <cfvo type="min"/>
        <cfvo type="percentile" val="50"/>
        <cfvo type="max"/>
        <color rgb="FF63BE7B"/>
        <color rgb="FFFFEB84"/>
        <color rgb="FFF8696B"/>
      </colorScale>
    </cfRule>
  </conditionalFormatting>
  <conditionalFormatting sqref="AA147:AI165">
    <cfRule type="colorScale" priority="13">
      <colorScale>
        <cfvo type="min"/>
        <cfvo type="percentile" val="50"/>
        <cfvo type="max"/>
        <color rgb="FF63BE7B"/>
        <color rgb="FFFFEB84"/>
        <color rgb="FFF8696B"/>
      </colorScale>
    </cfRule>
  </conditionalFormatting>
  <conditionalFormatting sqref="AW120:BO133">
    <cfRule type="colorScale" priority="18">
      <colorScale>
        <cfvo type="min"/>
        <cfvo type="percentile" val="50"/>
        <cfvo type="max"/>
        <color rgb="FF63BE7B"/>
        <color rgb="FFFFEB84"/>
        <color rgb="FFF8696B"/>
      </colorScale>
    </cfRule>
  </conditionalFormatting>
  <conditionalFormatting sqref="AW137:BE150">
    <cfRule type="colorScale" priority="19">
      <colorScale>
        <cfvo type="min"/>
        <cfvo type="percentile" val="50"/>
        <cfvo type="max"/>
        <color rgb="FF63BE7B"/>
        <color rgb="FFFFEB84"/>
        <color rgb="FFF8696B"/>
      </colorScale>
    </cfRule>
  </conditionalFormatting>
  <conditionalFormatting sqref="AW37:BE45">
    <cfRule type="colorScale" priority="9">
      <colorScale>
        <cfvo type="min"/>
        <cfvo type="max"/>
        <color rgb="FFFFEF9C"/>
        <color rgb="FF63BE7B"/>
      </colorScale>
    </cfRule>
  </conditionalFormatting>
  <conditionalFormatting sqref="BG37:BO45">
    <cfRule type="colorScale" priority="8">
      <colorScale>
        <cfvo type="min"/>
        <cfvo type="percentile" val="50"/>
        <cfvo type="max"/>
        <color rgb="FF92D050"/>
        <color theme="0"/>
        <color theme="5" tint="0.59999389629810485"/>
      </colorScale>
    </cfRule>
  </conditionalFormatting>
  <conditionalFormatting sqref="C9:K17">
    <cfRule type="colorScale" priority="6">
      <colorScale>
        <cfvo type="min"/>
        <cfvo type="percentile" val="50"/>
        <cfvo type="max"/>
        <color rgb="FF63BE7B"/>
        <color rgb="FFFFEB84"/>
        <color rgb="FFF8696B"/>
      </colorScale>
    </cfRule>
  </conditionalFormatting>
  <conditionalFormatting sqref="C21:K27">
    <cfRule type="colorScale" priority="3">
      <colorScale>
        <cfvo type="min"/>
        <cfvo type="percentile" val="50"/>
        <cfvo type="max"/>
        <color rgb="FF63BE7B"/>
        <color rgb="FFFFEB84"/>
        <color rgb="FFF8696B"/>
      </colorScale>
    </cfRule>
  </conditionalFormatting>
  <conditionalFormatting sqref="O9:W27">
    <cfRule type="colorScale" priority="2">
      <colorScale>
        <cfvo type="min"/>
        <cfvo type="percentile" val="50"/>
        <cfvo type="max"/>
        <color rgb="FF63BE7B"/>
        <color rgb="FFFFEB84"/>
        <color rgb="FFF8696B"/>
      </colorScale>
    </cfRule>
  </conditionalFormatting>
  <conditionalFormatting sqref="AA9:AI22">
    <cfRule type="colorScale" priority="1">
      <colorScale>
        <cfvo type="min"/>
        <cfvo type="percentile" val="50"/>
        <cfvo type="max"/>
        <color rgb="FF63BE7B"/>
        <color rgb="FFFFEB84"/>
        <color rgb="FFF8696B"/>
      </colorScale>
    </cfRule>
  </conditionalFormatting>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1921B8-3043-4A43-A54E-78484076E539}">
  <dimension ref="B2:AB121"/>
  <sheetViews>
    <sheetView zoomScale="85" zoomScaleNormal="85" workbookViewId="0">
      <selection activeCell="Y3" sqref="Y3"/>
    </sheetView>
  </sheetViews>
  <sheetFormatPr defaultRowHeight="15" x14ac:dyDescent="0.25"/>
  <cols>
    <col min="3" max="3" width="12.28515625" bestFit="1" customWidth="1"/>
    <col min="16" max="16" width="8.42578125" customWidth="1"/>
    <col min="18" max="18" width="12" customWidth="1"/>
  </cols>
  <sheetData>
    <row r="2" spans="2:27" ht="18.75" x14ac:dyDescent="0.3">
      <c r="B2" s="125" t="s">
        <v>161</v>
      </c>
      <c r="C2" s="125"/>
      <c r="D2" s="125"/>
      <c r="E2" s="125"/>
      <c r="F2" s="125"/>
      <c r="G2" s="125"/>
      <c r="H2" s="125"/>
      <c r="I2" s="125"/>
      <c r="J2" s="125"/>
      <c r="K2" s="125"/>
      <c r="L2" s="125"/>
      <c r="M2" s="125"/>
      <c r="N2" s="125"/>
      <c r="O2" s="125"/>
    </row>
    <row r="3" spans="2:27" ht="57" customHeight="1" x14ac:dyDescent="0.25">
      <c r="B3" s="134" t="s">
        <v>562</v>
      </c>
      <c r="C3" s="134"/>
      <c r="D3" s="134"/>
      <c r="E3" s="134"/>
      <c r="F3" s="134"/>
      <c r="G3" s="134"/>
      <c r="H3" s="134"/>
      <c r="I3" s="134"/>
      <c r="J3" s="134"/>
      <c r="K3" s="134"/>
      <c r="L3" s="134"/>
      <c r="M3" s="134"/>
      <c r="N3" s="134"/>
      <c r="O3" s="134"/>
    </row>
    <row r="4" spans="2:27" ht="77.25" customHeight="1" x14ac:dyDescent="0.25">
      <c r="B4" s="134"/>
      <c r="C4" s="134"/>
      <c r="D4" s="134"/>
      <c r="E4" s="134"/>
      <c r="F4" s="134"/>
      <c r="G4" s="134"/>
      <c r="H4" s="134"/>
      <c r="I4" s="134"/>
      <c r="J4" s="134"/>
      <c r="K4" s="134"/>
      <c r="L4" s="134"/>
      <c r="M4" s="134"/>
      <c r="N4" s="134"/>
      <c r="O4" s="134"/>
    </row>
    <row r="6" spans="2:27" ht="15" customHeight="1" x14ac:dyDescent="0.25">
      <c r="B6" s="137" t="s">
        <v>164</v>
      </c>
      <c r="C6" s="138"/>
      <c r="D6" s="138"/>
      <c r="E6" s="138"/>
      <c r="F6" s="138"/>
      <c r="G6" s="138"/>
      <c r="H6" s="138"/>
      <c r="I6" s="138"/>
      <c r="J6" s="138"/>
      <c r="K6" s="138"/>
      <c r="L6" s="138"/>
      <c r="M6" s="139"/>
      <c r="O6" s="137" t="s">
        <v>561</v>
      </c>
      <c r="P6" s="138"/>
      <c r="Q6" s="138"/>
      <c r="R6" s="138"/>
      <c r="S6" s="138"/>
      <c r="T6" s="138"/>
      <c r="U6" s="138"/>
      <c r="V6" s="138"/>
      <c r="W6" s="138"/>
      <c r="X6" s="138"/>
      <c r="Y6" s="138"/>
      <c r="Z6" s="138"/>
      <c r="AA6" s="139"/>
    </row>
    <row r="7" spans="2:27" ht="15" customHeight="1" x14ac:dyDescent="0.25">
      <c r="B7" s="145" t="s">
        <v>165</v>
      </c>
      <c r="C7" s="146"/>
      <c r="D7" s="2">
        <v>1</v>
      </c>
      <c r="E7" s="2">
        <v>2</v>
      </c>
      <c r="F7" s="2">
        <v>3</v>
      </c>
      <c r="G7" s="2">
        <v>4</v>
      </c>
      <c r="H7" s="2">
        <v>5</v>
      </c>
      <c r="I7" s="2">
        <v>6</v>
      </c>
      <c r="J7" s="2">
        <v>7</v>
      </c>
      <c r="K7" s="2">
        <v>8</v>
      </c>
      <c r="L7" s="2">
        <v>9</v>
      </c>
      <c r="M7" s="2" t="s">
        <v>4</v>
      </c>
      <c r="O7" s="147" t="s">
        <v>165</v>
      </c>
      <c r="P7" s="147"/>
      <c r="Q7" s="147"/>
      <c r="R7" s="106">
        <v>1</v>
      </c>
      <c r="S7" s="106">
        <v>2</v>
      </c>
      <c r="T7" s="106">
        <v>3</v>
      </c>
      <c r="U7" s="106">
        <v>4</v>
      </c>
      <c r="V7" s="106">
        <v>5</v>
      </c>
      <c r="W7" s="106">
        <v>6</v>
      </c>
      <c r="X7" s="106">
        <v>7</v>
      </c>
      <c r="Y7" s="106">
        <v>8</v>
      </c>
      <c r="Z7" s="106">
        <v>9</v>
      </c>
      <c r="AA7" s="106" t="s">
        <v>4</v>
      </c>
    </row>
    <row r="8" spans="2:27" x14ac:dyDescent="0.25">
      <c r="B8" s="147" t="s">
        <v>59</v>
      </c>
      <c r="C8" s="2" t="s">
        <v>133</v>
      </c>
      <c r="D8" s="32"/>
      <c r="E8" s="32"/>
      <c r="F8" s="33">
        <v>1.1512495840252424</v>
      </c>
      <c r="G8" s="33">
        <v>1.023480568621782</v>
      </c>
      <c r="H8" s="33">
        <v>1.0632169923362911</v>
      </c>
      <c r="I8" s="33">
        <v>1.0481039204034848</v>
      </c>
      <c r="J8" s="33">
        <v>1.0424950444539112</v>
      </c>
      <c r="K8" s="33">
        <v>1.0320974684617013</v>
      </c>
      <c r="L8" s="33">
        <v>1.2616697236720535</v>
      </c>
      <c r="M8" s="34"/>
      <c r="O8" s="147" t="s">
        <v>59</v>
      </c>
      <c r="P8" s="143" t="s">
        <v>162</v>
      </c>
      <c r="Q8" s="143"/>
      <c r="R8" s="3">
        <v>7.0339704403002384E-2</v>
      </c>
      <c r="S8" s="3">
        <v>8.5095094278018119E-2</v>
      </c>
      <c r="T8" s="3">
        <v>9.7061696239622339E-2</v>
      </c>
      <c r="U8" s="3">
        <v>0.11054218111244168</v>
      </c>
      <c r="V8" s="3">
        <v>0.11469593889561334</v>
      </c>
      <c r="W8" s="3">
        <v>0.10917629457235474</v>
      </c>
      <c r="X8" s="3">
        <v>9.5489753106341779E-2</v>
      </c>
      <c r="Y8" s="3">
        <v>8.004251492110212E-2</v>
      </c>
      <c r="Z8" s="3">
        <v>6.2951051145277687E-2</v>
      </c>
      <c r="AA8" s="3">
        <v>3.8817787001806367E-2</v>
      </c>
    </row>
    <row r="9" spans="2:27" x14ac:dyDescent="0.25">
      <c r="B9" s="147"/>
      <c r="C9" s="2" t="s">
        <v>132</v>
      </c>
      <c r="D9" s="32"/>
      <c r="E9" s="33">
        <v>1.3231347040429935</v>
      </c>
      <c r="F9" s="33">
        <v>1.3426143498635221</v>
      </c>
      <c r="G9" s="33">
        <v>1.2919371493735561</v>
      </c>
      <c r="H9" s="33">
        <v>1.3153359476735809</v>
      </c>
      <c r="I9" s="33">
        <v>1.2539541161801051</v>
      </c>
      <c r="J9" s="33">
        <v>1.1900202682331718</v>
      </c>
      <c r="K9" s="33">
        <v>1.5568059328864714</v>
      </c>
      <c r="L9" s="33">
        <v>1.3302186820761048</v>
      </c>
      <c r="M9" s="34"/>
      <c r="O9" s="147"/>
      <c r="P9" s="143" t="s">
        <v>127</v>
      </c>
      <c r="Q9" s="143"/>
      <c r="R9" s="3">
        <v>5.2503288710051846E-2</v>
      </c>
      <c r="S9" s="3">
        <v>9.1339482491225199E-2</v>
      </c>
      <c r="T9" s="3">
        <v>0.11741006023115741</v>
      </c>
      <c r="U9" s="3">
        <v>0.12615105091464673</v>
      </c>
      <c r="V9" s="3">
        <v>0.14458032472139906</v>
      </c>
      <c r="W9" s="3">
        <v>0.13357160668273627</v>
      </c>
      <c r="X9" s="3">
        <v>0.11771825076649992</v>
      </c>
      <c r="Y9" s="3">
        <v>8.5152481399722008E-2</v>
      </c>
      <c r="Z9" s="3">
        <v>4.6360213366802634E-2</v>
      </c>
      <c r="AA9" s="13"/>
    </row>
    <row r="10" spans="2:27" x14ac:dyDescent="0.25">
      <c r="B10" s="147"/>
      <c r="C10" s="2" t="s">
        <v>49</v>
      </c>
      <c r="D10" s="35">
        <v>1.8056894866444024</v>
      </c>
      <c r="E10" s="35">
        <v>1.650181971502964</v>
      </c>
      <c r="F10" s="35">
        <v>1.5449592170413795</v>
      </c>
      <c r="G10" s="35">
        <v>1.3952142900479956</v>
      </c>
      <c r="H10" s="35">
        <v>1.432222724098223</v>
      </c>
      <c r="I10" s="35">
        <v>1.3626194079893439</v>
      </c>
      <c r="J10" s="35">
        <v>1.5230301097935959</v>
      </c>
      <c r="K10" s="35">
        <v>1.5705130107633107</v>
      </c>
      <c r="L10" s="35">
        <v>1.599035314011261</v>
      </c>
      <c r="M10" s="36">
        <v>5.5784431253233855</v>
      </c>
      <c r="O10" s="147"/>
      <c r="P10" s="143" t="s">
        <v>2</v>
      </c>
      <c r="Q10" s="143"/>
      <c r="R10" s="3">
        <f>SUM(R8:R9)</f>
        <v>0.12284299311305423</v>
      </c>
      <c r="S10" s="3">
        <f t="shared" ref="S10:AA10" si="0">SUM(S8:S9)</f>
        <v>0.17643457676924332</v>
      </c>
      <c r="T10" s="3">
        <f t="shared" si="0"/>
        <v>0.21447175647077976</v>
      </c>
      <c r="U10" s="3">
        <f t="shared" si="0"/>
        <v>0.23669323202708842</v>
      </c>
      <c r="V10" s="3">
        <f t="shared" si="0"/>
        <v>0.25927626361701239</v>
      </c>
      <c r="W10" s="3">
        <f t="shared" si="0"/>
        <v>0.24274790125509099</v>
      </c>
      <c r="X10" s="3">
        <f t="shared" si="0"/>
        <v>0.21320800387284169</v>
      </c>
      <c r="Y10" s="3">
        <f t="shared" si="0"/>
        <v>0.16519499632082413</v>
      </c>
      <c r="Z10" s="3">
        <f t="shared" si="0"/>
        <v>0.10931126451208031</v>
      </c>
      <c r="AA10" s="3">
        <f t="shared" si="0"/>
        <v>3.8817787001806367E-2</v>
      </c>
    </row>
    <row r="11" spans="2:27" x14ac:dyDescent="0.25">
      <c r="B11" s="147"/>
      <c r="C11" s="14" t="s">
        <v>134</v>
      </c>
      <c r="D11" s="33">
        <v>1.4176627041592289</v>
      </c>
      <c r="E11" s="33">
        <v>1.4616460658332229</v>
      </c>
      <c r="F11" s="33">
        <v>1.2057783089499052</v>
      </c>
      <c r="G11" s="33">
        <v>1.2089273625523278</v>
      </c>
      <c r="H11" s="33">
        <v>1.3133914585361932</v>
      </c>
      <c r="I11" s="33">
        <v>1.3505846585823436</v>
      </c>
      <c r="J11" s="33">
        <v>1.3173438655923579</v>
      </c>
      <c r="K11" s="33">
        <v>1.0646144286426995</v>
      </c>
      <c r="L11" s="32"/>
      <c r="M11" s="34"/>
      <c r="O11" s="147" t="s">
        <v>61</v>
      </c>
      <c r="P11" s="143" t="s">
        <v>162</v>
      </c>
      <c r="Q11" s="143"/>
      <c r="R11" s="3">
        <v>6.7747427068018257E-2</v>
      </c>
      <c r="S11" s="3">
        <v>9.1911541956982742E-2</v>
      </c>
      <c r="T11" s="3">
        <v>0.10142148357836422</v>
      </c>
      <c r="U11" s="3">
        <v>0.10392623438429506</v>
      </c>
      <c r="V11" s="3">
        <v>0.10931344540342225</v>
      </c>
      <c r="W11" s="3">
        <v>0.10278607571785649</v>
      </c>
      <c r="X11" s="3">
        <v>9.9933215955315402E-2</v>
      </c>
      <c r="Y11" s="3">
        <v>8.5633511673151752E-2</v>
      </c>
      <c r="Z11" s="3">
        <v>5.201336940951775E-2</v>
      </c>
      <c r="AA11" s="3">
        <v>7.1586041824137067E-2</v>
      </c>
    </row>
    <row r="12" spans="2:27" x14ac:dyDescent="0.25">
      <c r="B12" s="147"/>
      <c r="C12" s="14" t="s">
        <v>135</v>
      </c>
      <c r="D12" s="33">
        <v>1.3272284859100627</v>
      </c>
      <c r="E12" s="33">
        <v>1.159219501420615</v>
      </c>
      <c r="F12" s="33">
        <v>1.0735954144957751</v>
      </c>
      <c r="G12" s="33">
        <v>1.016110992106783</v>
      </c>
      <c r="H12" s="33">
        <v>1.0622430700235133</v>
      </c>
      <c r="I12" s="33">
        <v>1.0700819715479992</v>
      </c>
      <c r="J12" s="33">
        <v>1.080236058610462</v>
      </c>
      <c r="K12" s="32"/>
      <c r="L12" s="32"/>
      <c r="M12" s="34"/>
      <c r="O12" s="147"/>
      <c r="P12" s="143" t="s">
        <v>127</v>
      </c>
      <c r="Q12" s="143"/>
      <c r="R12" s="3">
        <v>6.5232531146018721E-2</v>
      </c>
      <c r="S12" s="3">
        <v>8.894274462284156E-2</v>
      </c>
      <c r="T12" s="3">
        <v>0.11587982832618025</v>
      </c>
      <c r="U12" s="3">
        <v>0.14657941701368232</v>
      </c>
      <c r="V12" s="3">
        <v>0.16500766848103932</v>
      </c>
      <c r="W12" s="3">
        <v>0.14948485033225628</v>
      </c>
      <c r="X12" s="3">
        <v>0.11234897698986096</v>
      </c>
      <c r="Y12" s="3">
        <v>8.2715223735408572E-2</v>
      </c>
      <c r="Z12" s="3">
        <v>5.0071621836702211E-2</v>
      </c>
      <c r="AA12" s="13"/>
    </row>
    <row r="13" spans="2:27" x14ac:dyDescent="0.25">
      <c r="B13" s="147" t="s">
        <v>61</v>
      </c>
      <c r="C13" s="2" t="s">
        <v>133</v>
      </c>
      <c r="D13" s="34"/>
      <c r="E13" s="34"/>
      <c r="F13" s="35">
        <v>1.286954780297261</v>
      </c>
      <c r="G13" s="35">
        <v>1.1287685600707351</v>
      </c>
      <c r="H13" s="35">
        <v>1.1098916917128938</v>
      </c>
      <c r="I13" s="35">
        <v>1.102804014405051</v>
      </c>
      <c r="J13" s="35">
        <v>1.08871654048987</v>
      </c>
      <c r="K13" s="35">
        <v>1.0383168745848617</v>
      </c>
      <c r="L13" s="35">
        <v>1.2944342856205719</v>
      </c>
      <c r="M13" s="34"/>
      <c r="O13" s="147"/>
      <c r="P13" s="144" t="s">
        <v>2</v>
      </c>
      <c r="Q13" s="144"/>
      <c r="R13" s="3">
        <f>SUM(R11:R12)</f>
        <v>0.13297995821403696</v>
      </c>
      <c r="S13" s="3">
        <f t="shared" ref="S13:AA13" si="1">SUM(S11:S12)</f>
        <v>0.1808542865798243</v>
      </c>
      <c r="T13" s="3">
        <f t="shared" si="1"/>
        <v>0.21730131190454449</v>
      </c>
      <c r="U13" s="3">
        <f t="shared" si="1"/>
        <v>0.25050565139797737</v>
      </c>
      <c r="V13" s="3">
        <f t="shared" si="1"/>
        <v>0.27432111388446156</v>
      </c>
      <c r="W13" s="3">
        <f t="shared" si="1"/>
        <v>0.25227092605011275</v>
      </c>
      <c r="X13" s="3">
        <f t="shared" si="1"/>
        <v>0.21228219294517636</v>
      </c>
      <c r="Y13" s="3">
        <f t="shared" si="1"/>
        <v>0.16834873540856032</v>
      </c>
      <c r="Z13" s="3">
        <f t="shared" si="1"/>
        <v>0.10208499124621996</v>
      </c>
      <c r="AA13" s="3">
        <f t="shared" si="1"/>
        <v>7.1586041824137067E-2</v>
      </c>
    </row>
    <row r="14" spans="2:27" x14ac:dyDescent="0.25">
      <c r="B14" s="147"/>
      <c r="C14" s="2" t="s">
        <v>132</v>
      </c>
      <c r="D14" s="34"/>
      <c r="E14" s="35">
        <v>1.5270515804506362</v>
      </c>
      <c r="F14" s="35">
        <v>1.5789371186283647</v>
      </c>
      <c r="G14" s="35">
        <v>1.5468862539088988</v>
      </c>
      <c r="H14" s="35">
        <v>1.5562652132009125</v>
      </c>
      <c r="I14" s="35">
        <v>1.4371658380268511</v>
      </c>
      <c r="J14" s="35">
        <v>1.3149626140328043</v>
      </c>
      <c r="K14" s="35">
        <v>1.6882359924206327</v>
      </c>
      <c r="L14" s="35">
        <v>1.4109757667842704</v>
      </c>
      <c r="M14" s="34"/>
      <c r="O14" s="5"/>
      <c r="P14" s="5"/>
      <c r="S14" s="5"/>
      <c r="T14" s="5"/>
      <c r="W14" s="5"/>
      <c r="X14" s="5"/>
      <c r="Y14" s="5"/>
    </row>
    <row r="15" spans="2:27" x14ac:dyDescent="0.25">
      <c r="B15" s="147"/>
      <c r="C15" s="2" t="s">
        <v>49</v>
      </c>
      <c r="D15" s="35">
        <v>2.7354138608541998</v>
      </c>
      <c r="E15" s="35">
        <v>2.0358593374196738</v>
      </c>
      <c r="F15" s="35">
        <v>1.6568465458410659</v>
      </c>
      <c r="G15" s="35">
        <v>1.4887701338631218</v>
      </c>
      <c r="H15" s="35">
        <v>1.4835266308194106</v>
      </c>
      <c r="I15" s="35">
        <v>1.4627189310992199</v>
      </c>
      <c r="J15" s="35">
        <v>1.6371028012268352</v>
      </c>
      <c r="K15" s="35">
        <v>1.9053065007400529</v>
      </c>
      <c r="L15" s="35">
        <v>2.0930507205546882</v>
      </c>
      <c r="M15" s="54">
        <v>7.5759417260182955</v>
      </c>
      <c r="O15" s="129" t="s">
        <v>7</v>
      </c>
      <c r="P15" s="129"/>
      <c r="S15" s="5"/>
      <c r="T15" s="5"/>
      <c r="W15" s="5"/>
      <c r="X15" s="5"/>
      <c r="Y15" s="5"/>
    </row>
    <row r="16" spans="2:27" x14ac:dyDescent="0.25">
      <c r="B16" s="147"/>
      <c r="C16" s="14" t="s">
        <v>134</v>
      </c>
      <c r="D16" s="35">
        <v>1.5906757580734265</v>
      </c>
      <c r="E16" s="35">
        <v>1.5395136990914831</v>
      </c>
      <c r="F16" s="35">
        <v>1.3414648762543353</v>
      </c>
      <c r="G16" s="35">
        <v>1.4137481028291319</v>
      </c>
      <c r="H16" s="35">
        <v>1.5551306385760097</v>
      </c>
      <c r="I16" s="35">
        <v>1.5800982403018575</v>
      </c>
      <c r="J16" s="35">
        <v>1.5332033626046393</v>
      </c>
      <c r="K16" s="35">
        <v>1.1065793877326711</v>
      </c>
      <c r="L16" s="34"/>
      <c r="M16" s="34"/>
      <c r="O16" s="2" t="s">
        <v>59</v>
      </c>
      <c r="P16" s="2" t="s">
        <v>61</v>
      </c>
      <c r="S16" s="5"/>
      <c r="T16" s="5"/>
      <c r="W16" s="5"/>
      <c r="X16" s="5"/>
      <c r="Y16" s="5"/>
    </row>
    <row r="17" spans="2:28" x14ac:dyDescent="0.25">
      <c r="B17" s="147"/>
      <c r="C17" s="14" t="s">
        <v>135</v>
      </c>
      <c r="D17" s="35">
        <v>1.4222097489864092</v>
      </c>
      <c r="E17" s="35">
        <v>1.1709846160541788</v>
      </c>
      <c r="F17" s="35">
        <v>1.1061571343676218</v>
      </c>
      <c r="G17" s="35">
        <v>1.0907374553802978</v>
      </c>
      <c r="H17" s="35">
        <v>1.1091293849418198</v>
      </c>
      <c r="I17" s="35">
        <v>1.1462600619854488</v>
      </c>
      <c r="J17" s="35">
        <v>1.2086302036716756</v>
      </c>
      <c r="K17" s="34"/>
      <c r="L17" s="34"/>
      <c r="M17" s="34"/>
      <c r="O17" s="4">
        <v>273951</v>
      </c>
      <c r="P17" s="4">
        <v>357644</v>
      </c>
    </row>
    <row r="20" spans="2:28" ht="18.75" x14ac:dyDescent="0.3">
      <c r="B20" s="125" t="s">
        <v>46</v>
      </c>
      <c r="C20" s="125"/>
      <c r="D20" s="125"/>
      <c r="E20" s="125"/>
      <c r="F20" s="125"/>
      <c r="G20" s="125"/>
      <c r="H20" s="125"/>
      <c r="I20" s="125"/>
      <c r="J20" s="125"/>
      <c r="K20" s="125"/>
      <c r="L20" s="125"/>
      <c r="M20" s="125"/>
      <c r="N20" s="125"/>
      <c r="O20" s="125"/>
      <c r="P20" s="125"/>
      <c r="Q20" s="125"/>
      <c r="R20" s="125"/>
      <c r="S20" s="125"/>
      <c r="T20" s="125"/>
      <c r="U20" s="125"/>
      <c r="V20" s="125"/>
      <c r="W20" s="125"/>
      <c r="X20" s="125"/>
      <c r="Y20" s="125"/>
      <c r="Z20" s="125"/>
      <c r="AA20" s="125"/>
      <c r="AB20" s="125"/>
    </row>
    <row r="22" spans="2:28" ht="15" customHeight="1" x14ac:dyDescent="0.25">
      <c r="B22" s="148" t="s">
        <v>53</v>
      </c>
      <c r="C22" s="148"/>
      <c r="D22" s="129" t="s">
        <v>55</v>
      </c>
      <c r="E22" s="129"/>
      <c r="F22" s="129"/>
      <c r="G22" s="129"/>
      <c r="H22" s="129"/>
      <c r="I22" s="129"/>
      <c r="J22" s="129"/>
      <c r="K22" s="129"/>
      <c r="L22" s="129"/>
      <c r="M22" s="129"/>
      <c r="N22" s="129"/>
      <c r="O22" s="129"/>
      <c r="Q22" s="148" t="s">
        <v>54</v>
      </c>
      <c r="R22" s="148"/>
      <c r="S22" s="129" t="s">
        <v>55</v>
      </c>
      <c r="T22" s="129"/>
      <c r="U22" s="129"/>
      <c r="V22" s="129"/>
      <c r="W22" s="129"/>
      <c r="X22" s="129"/>
      <c r="Y22" s="129"/>
      <c r="Z22" s="129"/>
      <c r="AA22" s="129"/>
      <c r="AB22" s="129"/>
    </row>
    <row r="23" spans="2:28" ht="15" customHeight="1" x14ac:dyDescent="0.25">
      <c r="B23" s="148"/>
      <c r="C23" s="148"/>
      <c r="D23" s="2">
        <v>1</v>
      </c>
      <c r="E23" s="2">
        <v>2</v>
      </c>
      <c r="F23" s="2">
        <v>3</v>
      </c>
      <c r="G23" s="2">
        <v>4</v>
      </c>
      <c r="H23" s="2">
        <v>5</v>
      </c>
      <c r="I23" s="2">
        <v>6</v>
      </c>
      <c r="J23" s="2">
        <v>7</v>
      </c>
      <c r="K23" s="2">
        <v>8</v>
      </c>
      <c r="L23" s="2">
        <v>9</v>
      </c>
      <c r="M23" s="2" t="s">
        <v>4</v>
      </c>
      <c r="N23" s="2" t="s">
        <v>125</v>
      </c>
      <c r="O23" s="2" t="s">
        <v>124</v>
      </c>
      <c r="Q23" s="148"/>
      <c r="R23" s="148"/>
      <c r="S23" s="2">
        <v>1</v>
      </c>
      <c r="T23" s="2">
        <v>2</v>
      </c>
      <c r="U23" s="2">
        <v>3</v>
      </c>
      <c r="V23" s="2">
        <v>4</v>
      </c>
      <c r="W23" s="2">
        <v>5</v>
      </c>
      <c r="X23" s="2">
        <v>6</v>
      </c>
      <c r="Y23" s="2">
        <v>7</v>
      </c>
      <c r="Z23" s="2">
        <v>8</v>
      </c>
      <c r="AA23" s="2">
        <v>9</v>
      </c>
      <c r="AB23" s="9" t="s">
        <v>4</v>
      </c>
    </row>
    <row r="24" spans="2:28" x14ac:dyDescent="0.25">
      <c r="B24" s="147" t="s">
        <v>49</v>
      </c>
      <c r="C24" s="10" t="s">
        <v>6</v>
      </c>
      <c r="D24" s="4">
        <v>75</v>
      </c>
      <c r="E24" s="4">
        <v>89</v>
      </c>
      <c r="F24" s="4">
        <v>99</v>
      </c>
      <c r="G24" s="4">
        <v>116</v>
      </c>
      <c r="H24" s="4">
        <v>125</v>
      </c>
      <c r="I24" s="4">
        <v>116</v>
      </c>
      <c r="J24" s="4">
        <v>85</v>
      </c>
      <c r="K24" s="4">
        <v>52</v>
      </c>
      <c r="L24" s="4">
        <v>54</v>
      </c>
      <c r="M24" s="4">
        <v>45</v>
      </c>
      <c r="N24" s="4">
        <v>9</v>
      </c>
      <c r="O24" s="4">
        <v>1</v>
      </c>
      <c r="Q24" s="147" t="s">
        <v>49</v>
      </c>
      <c r="R24" s="10" t="s">
        <v>6</v>
      </c>
      <c r="S24" s="4">
        <v>37</v>
      </c>
      <c r="T24" s="4">
        <v>85</v>
      </c>
      <c r="U24" s="4">
        <v>87</v>
      </c>
      <c r="V24" s="4">
        <v>120</v>
      </c>
      <c r="W24" s="4">
        <v>100</v>
      </c>
      <c r="X24" s="4">
        <v>138</v>
      </c>
      <c r="Y24" s="4">
        <v>87</v>
      </c>
      <c r="Z24" s="4">
        <v>76</v>
      </c>
      <c r="AA24" s="4">
        <v>38</v>
      </c>
      <c r="AB24" s="4">
        <v>58</v>
      </c>
    </row>
    <row r="25" spans="2:28" x14ac:dyDescent="0.25">
      <c r="B25" s="147"/>
      <c r="C25" s="10" t="s">
        <v>0</v>
      </c>
      <c r="D25" s="4">
        <v>200</v>
      </c>
      <c r="E25" s="4">
        <v>198</v>
      </c>
      <c r="F25" s="4">
        <v>157</v>
      </c>
      <c r="G25" s="4">
        <v>159</v>
      </c>
      <c r="H25" s="4">
        <v>151</v>
      </c>
      <c r="I25" s="4">
        <v>142</v>
      </c>
      <c r="J25" s="4">
        <v>161</v>
      </c>
      <c r="K25" s="4">
        <v>157</v>
      </c>
      <c r="L25" s="4">
        <v>147</v>
      </c>
      <c r="M25" s="11"/>
      <c r="N25" s="11"/>
      <c r="O25" s="11"/>
      <c r="Q25" s="147"/>
      <c r="R25" s="10" t="s">
        <v>0</v>
      </c>
      <c r="S25" s="4">
        <v>78</v>
      </c>
      <c r="T25" s="4">
        <v>115</v>
      </c>
      <c r="U25" s="4">
        <v>86</v>
      </c>
      <c r="V25" s="4">
        <v>66</v>
      </c>
      <c r="W25" s="4">
        <v>93</v>
      </c>
      <c r="X25" s="4">
        <v>69</v>
      </c>
      <c r="Y25" s="4">
        <v>81</v>
      </c>
      <c r="Z25" s="4">
        <v>106</v>
      </c>
      <c r="AA25" s="4">
        <v>48</v>
      </c>
      <c r="AB25" s="11"/>
    </row>
    <row r="26" spans="2:28" x14ac:dyDescent="0.25">
      <c r="B26" s="147"/>
      <c r="C26" s="10" t="s">
        <v>1</v>
      </c>
      <c r="D26" s="4">
        <v>868</v>
      </c>
      <c r="E26" s="4">
        <v>932</v>
      </c>
      <c r="F26" s="4">
        <v>1019</v>
      </c>
      <c r="G26" s="4">
        <v>1624</v>
      </c>
      <c r="H26" s="4">
        <v>1696</v>
      </c>
      <c r="I26" s="4">
        <v>1648</v>
      </c>
      <c r="J26" s="4">
        <v>836</v>
      </c>
      <c r="K26" s="4">
        <v>778</v>
      </c>
      <c r="L26" s="4">
        <v>757</v>
      </c>
      <c r="M26" s="11"/>
      <c r="N26" s="11"/>
      <c r="O26" s="11"/>
      <c r="Q26" s="147"/>
      <c r="R26" s="10" t="s">
        <v>1</v>
      </c>
      <c r="S26" s="4">
        <v>708</v>
      </c>
      <c r="T26" s="4">
        <v>1160</v>
      </c>
      <c r="U26" s="4">
        <v>1203</v>
      </c>
      <c r="V26" s="4">
        <v>1767</v>
      </c>
      <c r="W26" s="4">
        <v>1908</v>
      </c>
      <c r="X26" s="4">
        <v>1605</v>
      </c>
      <c r="Y26" s="4">
        <v>988</v>
      </c>
      <c r="Z26" s="4">
        <v>940</v>
      </c>
      <c r="AA26" s="4">
        <v>628</v>
      </c>
      <c r="AB26" s="11"/>
    </row>
    <row r="27" spans="2:28" x14ac:dyDescent="0.25">
      <c r="B27" s="147"/>
      <c r="C27" s="10" t="s">
        <v>3</v>
      </c>
      <c r="D27" s="4">
        <v>248</v>
      </c>
      <c r="E27" s="4">
        <v>543</v>
      </c>
      <c r="F27" s="4">
        <v>842</v>
      </c>
      <c r="G27" s="4">
        <v>485</v>
      </c>
      <c r="H27" s="4">
        <v>471</v>
      </c>
      <c r="I27" s="4">
        <v>441</v>
      </c>
      <c r="J27" s="4">
        <v>993</v>
      </c>
      <c r="K27" s="4">
        <v>638</v>
      </c>
      <c r="L27" s="4">
        <v>243</v>
      </c>
      <c r="M27" s="4">
        <v>745</v>
      </c>
      <c r="N27" s="4">
        <v>206</v>
      </c>
      <c r="O27" s="4">
        <v>68</v>
      </c>
      <c r="Q27" s="147"/>
      <c r="R27" s="10" t="s">
        <v>3</v>
      </c>
      <c r="S27" s="4">
        <v>306</v>
      </c>
      <c r="T27" s="4">
        <v>663</v>
      </c>
      <c r="U27" s="4">
        <v>1080</v>
      </c>
      <c r="V27" s="4">
        <v>675</v>
      </c>
      <c r="W27" s="4">
        <v>636</v>
      </c>
      <c r="X27" s="4">
        <v>697</v>
      </c>
      <c r="Y27" s="4">
        <v>1199</v>
      </c>
      <c r="Z27" s="4">
        <v>672</v>
      </c>
      <c r="AA27" s="4">
        <v>323</v>
      </c>
      <c r="AB27" s="4">
        <v>1543</v>
      </c>
    </row>
    <row r="28" spans="2:28" x14ac:dyDescent="0.25">
      <c r="B28" s="147"/>
      <c r="C28" s="10" t="s">
        <v>5</v>
      </c>
      <c r="D28" s="4">
        <v>427</v>
      </c>
      <c r="E28" s="4">
        <v>323</v>
      </c>
      <c r="F28" s="4">
        <v>268</v>
      </c>
      <c r="G28" s="4">
        <v>293</v>
      </c>
      <c r="H28" s="4">
        <v>305</v>
      </c>
      <c r="I28" s="4">
        <v>280</v>
      </c>
      <c r="J28" s="4">
        <v>292</v>
      </c>
      <c r="K28" s="4">
        <v>333</v>
      </c>
      <c r="L28" s="4">
        <v>404</v>
      </c>
      <c r="M28" s="4">
        <v>814</v>
      </c>
      <c r="N28" s="4">
        <v>126</v>
      </c>
      <c r="O28" s="11"/>
      <c r="Q28" s="147"/>
      <c r="R28" s="10" t="s">
        <v>5</v>
      </c>
      <c r="S28" s="4">
        <v>622</v>
      </c>
      <c r="T28" s="4">
        <v>1011</v>
      </c>
      <c r="U28" s="4">
        <v>876</v>
      </c>
      <c r="V28" s="4">
        <v>866</v>
      </c>
      <c r="W28" s="4">
        <v>898</v>
      </c>
      <c r="X28" s="4">
        <v>863</v>
      </c>
      <c r="Y28" s="4">
        <v>937</v>
      </c>
      <c r="Z28" s="4">
        <v>1023</v>
      </c>
      <c r="AA28" s="4">
        <v>597</v>
      </c>
      <c r="AB28" s="4">
        <v>2945</v>
      </c>
    </row>
    <row r="29" spans="2:28" x14ac:dyDescent="0.25">
      <c r="B29" s="147"/>
      <c r="C29" s="10" t="s">
        <v>2</v>
      </c>
      <c r="D29" s="4">
        <f>SUM(D24:D28)</f>
        <v>1818</v>
      </c>
      <c r="E29" s="4">
        <f t="shared" ref="E29:O29" si="2">SUM(E24:E28)</f>
        <v>2085</v>
      </c>
      <c r="F29" s="4">
        <f t="shared" si="2"/>
        <v>2385</v>
      </c>
      <c r="G29" s="4">
        <f t="shared" si="2"/>
        <v>2677</v>
      </c>
      <c r="H29" s="4">
        <f t="shared" si="2"/>
        <v>2748</v>
      </c>
      <c r="I29" s="4">
        <f t="shared" si="2"/>
        <v>2627</v>
      </c>
      <c r="J29" s="4">
        <f t="shared" si="2"/>
        <v>2367</v>
      </c>
      <c r="K29" s="4">
        <f t="shared" si="2"/>
        <v>1958</v>
      </c>
      <c r="L29" s="4">
        <f t="shared" si="2"/>
        <v>1605</v>
      </c>
      <c r="M29" s="4">
        <f t="shared" si="2"/>
        <v>1604</v>
      </c>
      <c r="N29" s="4">
        <f t="shared" si="2"/>
        <v>341</v>
      </c>
      <c r="O29" s="4">
        <f t="shared" si="2"/>
        <v>69</v>
      </c>
      <c r="Q29" s="147"/>
      <c r="R29" s="10" t="s">
        <v>2</v>
      </c>
      <c r="S29" s="4">
        <f>SUM(S24:S28)</f>
        <v>1751</v>
      </c>
      <c r="T29" s="4">
        <f t="shared" ref="T29" si="3">SUM(T24:T28)</f>
        <v>3034</v>
      </c>
      <c r="U29" s="4">
        <f t="shared" ref="U29" si="4">SUM(U24:U28)</f>
        <v>3332</v>
      </c>
      <c r="V29" s="4">
        <f t="shared" ref="V29" si="5">SUM(V24:V28)</f>
        <v>3494</v>
      </c>
      <c r="W29" s="4">
        <f t="shared" ref="W29" si="6">SUM(W24:W28)</f>
        <v>3635</v>
      </c>
      <c r="X29" s="4">
        <f t="shared" ref="X29" si="7">SUM(X24:X28)</f>
        <v>3372</v>
      </c>
      <c r="Y29" s="4">
        <f t="shared" ref="Y29" si="8">SUM(Y24:Y28)</f>
        <v>3292</v>
      </c>
      <c r="Z29" s="4">
        <f t="shared" ref="Z29" si="9">SUM(Z24:Z28)</f>
        <v>2817</v>
      </c>
      <c r="AA29" s="4">
        <f t="shared" ref="AA29" si="10">SUM(AA24:AA28)</f>
        <v>1634</v>
      </c>
      <c r="AB29" s="4">
        <f t="shared" ref="AB29" si="11">SUM(AB24:AB28)</f>
        <v>4546</v>
      </c>
    </row>
    <row r="30" spans="2:28" x14ac:dyDescent="0.25">
      <c r="B30" s="153" t="s">
        <v>128</v>
      </c>
      <c r="C30" s="10" t="s">
        <v>6</v>
      </c>
      <c r="D30" s="4">
        <v>26</v>
      </c>
      <c r="E30" s="4">
        <v>50</v>
      </c>
      <c r="F30" s="4">
        <v>55</v>
      </c>
      <c r="G30" s="4">
        <v>71</v>
      </c>
      <c r="H30" s="4">
        <v>89</v>
      </c>
      <c r="I30" s="4">
        <v>83</v>
      </c>
      <c r="J30" s="4">
        <v>81</v>
      </c>
      <c r="K30" s="4">
        <v>68</v>
      </c>
      <c r="L30" s="4">
        <v>38</v>
      </c>
      <c r="M30" s="11"/>
      <c r="N30" s="11"/>
      <c r="O30" s="11"/>
      <c r="Q30" s="153" t="s">
        <v>128</v>
      </c>
      <c r="R30" s="10" t="s">
        <v>6</v>
      </c>
      <c r="S30">
        <v>27</v>
      </c>
      <c r="T30">
        <v>50</v>
      </c>
      <c r="U30">
        <v>62</v>
      </c>
      <c r="V30">
        <v>90</v>
      </c>
      <c r="W30">
        <v>97</v>
      </c>
      <c r="X30">
        <v>74</v>
      </c>
      <c r="Y30">
        <v>85</v>
      </c>
      <c r="Z30">
        <v>51</v>
      </c>
      <c r="AA30">
        <v>19</v>
      </c>
      <c r="AB30" s="11"/>
    </row>
    <row r="31" spans="2:28" x14ac:dyDescent="0.25">
      <c r="B31" s="153"/>
      <c r="C31" s="10" t="s">
        <v>0</v>
      </c>
      <c r="D31" s="11"/>
      <c r="E31" s="4">
        <v>186</v>
      </c>
      <c r="F31" s="4">
        <v>333</v>
      </c>
      <c r="G31" s="4">
        <v>301</v>
      </c>
      <c r="H31" s="4">
        <v>285</v>
      </c>
      <c r="I31" s="4">
        <v>290</v>
      </c>
      <c r="J31" s="4">
        <v>281</v>
      </c>
      <c r="K31" s="4">
        <v>150</v>
      </c>
      <c r="L31" s="11"/>
      <c r="M31" s="11"/>
      <c r="N31" s="11"/>
      <c r="O31" s="11"/>
      <c r="Q31" s="153"/>
      <c r="R31" s="10" t="s">
        <v>0</v>
      </c>
      <c r="S31" s="11"/>
      <c r="T31" s="4">
        <v>105</v>
      </c>
      <c r="U31" s="4">
        <v>205</v>
      </c>
      <c r="V31" s="4">
        <v>195</v>
      </c>
      <c r="W31" s="4">
        <v>155</v>
      </c>
      <c r="X31" s="4">
        <v>172</v>
      </c>
      <c r="Y31" s="4">
        <v>154</v>
      </c>
      <c r="Z31" s="4">
        <v>68</v>
      </c>
      <c r="AA31" s="11"/>
      <c r="AB31" s="11"/>
    </row>
    <row r="32" spans="2:28" x14ac:dyDescent="0.25">
      <c r="B32" s="153"/>
      <c r="C32" s="10" t="s">
        <v>1</v>
      </c>
      <c r="D32" s="11"/>
      <c r="E32" s="4">
        <v>905</v>
      </c>
      <c r="F32" s="4">
        <v>1638</v>
      </c>
      <c r="G32" s="4">
        <v>1589</v>
      </c>
      <c r="H32" s="4">
        <v>1782</v>
      </c>
      <c r="I32" s="4">
        <v>1690</v>
      </c>
      <c r="J32" s="4">
        <v>1589</v>
      </c>
      <c r="K32" s="4">
        <v>716</v>
      </c>
      <c r="L32" s="11"/>
      <c r="M32" s="11"/>
      <c r="N32" s="11"/>
      <c r="O32" s="11"/>
      <c r="Q32" s="153"/>
      <c r="R32" s="10" t="s">
        <v>1</v>
      </c>
      <c r="S32" s="11"/>
      <c r="T32" s="4">
        <v>901</v>
      </c>
      <c r="U32" s="4">
        <v>1874</v>
      </c>
      <c r="V32" s="4">
        <v>2218</v>
      </c>
      <c r="W32" s="4">
        <v>2403</v>
      </c>
      <c r="X32" s="4">
        <v>2210</v>
      </c>
      <c r="Y32" s="4">
        <v>1770</v>
      </c>
      <c r="Z32" s="4">
        <v>635</v>
      </c>
      <c r="AA32" s="11"/>
      <c r="AB32" s="11"/>
    </row>
    <row r="33" spans="2:28" x14ac:dyDescent="0.25">
      <c r="B33" s="153"/>
      <c r="C33" s="10" t="s">
        <v>3</v>
      </c>
      <c r="D33" s="4">
        <v>1331</v>
      </c>
      <c r="E33" s="4">
        <v>1097</v>
      </c>
      <c r="F33" s="4">
        <v>859</v>
      </c>
      <c r="G33" s="4">
        <v>1094</v>
      </c>
      <c r="H33" s="4">
        <v>1308</v>
      </c>
      <c r="I33" s="4">
        <v>1151</v>
      </c>
      <c r="J33" s="4">
        <v>967</v>
      </c>
      <c r="K33" s="4">
        <v>1149</v>
      </c>
      <c r="L33" s="4">
        <v>1144</v>
      </c>
      <c r="M33" s="11"/>
      <c r="N33" s="11"/>
      <c r="O33" s="11"/>
      <c r="Q33" s="153"/>
      <c r="R33" s="10" t="s">
        <v>3</v>
      </c>
      <c r="S33" s="4">
        <v>1659</v>
      </c>
      <c r="T33" s="4">
        <v>1880</v>
      </c>
      <c r="U33" s="4">
        <v>1666</v>
      </c>
      <c r="V33" s="4">
        <v>2425</v>
      </c>
      <c r="W33" s="4">
        <v>2832</v>
      </c>
      <c r="X33" s="4">
        <v>2448</v>
      </c>
      <c r="Y33" s="4">
        <v>1692</v>
      </c>
      <c r="Z33" s="4">
        <v>1967</v>
      </c>
      <c r="AA33" s="4">
        <v>1554</v>
      </c>
      <c r="AB33" s="11"/>
    </row>
    <row r="34" spans="2:28" x14ac:dyDescent="0.25">
      <c r="B34" s="153"/>
      <c r="C34" s="10" t="s">
        <v>2</v>
      </c>
      <c r="D34" s="4">
        <f>SUM(D30:D33)</f>
        <v>1357</v>
      </c>
      <c r="E34" s="4">
        <f t="shared" ref="E34:L34" si="12">SUM(E30:E33)</f>
        <v>2238</v>
      </c>
      <c r="F34" s="4">
        <f t="shared" si="12"/>
        <v>2885</v>
      </c>
      <c r="G34" s="4">
        <f t="shared" si="12"/>
        <v>3055</v>
      </c>
      <c r="H34" s="4">
        <f t="shared" si="12"/>
        <v>3464</v>
      </c>
      <c r="I34" s="4">
        <f t="shared" si="12"/>
        <v>3214</v>
      </c>
      <c r="J34" s="4">
        <f t="shared" si="12"/>
        <v>2918</v>
      </c>
      <c r="K34" s="4">
        <f t="shared" si="12"/>
        <v>2083</v>
      </c>
      <c r="L34" s="4">
        <f t="shared" si="12"/>
        <v>1182</v>
      </c>
      <c r="M34" s="11"/>
      <c r="N34" s="11"/>
      <c r="O34" s="11"/>
      <c r="Q34" s="153"/>
      <c r="R34" s="10" t="s">
        <v>2</v>
      </c>
      <c r="S34" s="4">
        <f>SUM(S30:S33)</f>
        <v>1686</v>
      </c>
      <c r="T34" s="4">
        <f t="shared" ref="T34:AA34" si="13">SUM(T30:T33)</f>
        <v>2936</v>
      </c>
      <c r="U34" s="4">
        <f t="shared" si="13"/>
        <v>3807</v>
      </c>
      <c r="V34" s="4">
        <f t="shared" si="13"/>
        <v>4928</v>
      </c>
      <c r="W34" s="4">
        <f t="shared" si="13"/>
        <v>5487</v>
      </c>
      <c r="X34" s="4">
        <f t="shared" si="13"/>
        <v>4904</v>
      </c>
      <c r="Y34" s="4">
        <f t="shared" si="13"/>
        <v>3701</v>
      </c>
      <c r="Z34" s="4">
        <f t="shared" si="13"/>
        <v>2721</v>
      </c>
      <c r="AA34" s="4">
        <f t="shared" si="13"/>
        <v>1573</v>
      </c>
      <c r="AB34" s="11"/>
    </row>
    <row r="35" spans="2:28" x14ac:dyDescent="0.25">
      <c r="B35" s="147" t="s">
        <v>58</v>
      </c>
      <c r="C35" s="147"/>
      <c r="D35" s="4">
        <v>22671</v>
      </c>
      <c r="E35" s="4">
        <v>20179</v>
      </c>
      <c r="F35" s="4">
        <v>19302</v>
      </c>
      <c r="G35" s="4">
        <v>18485</v>
      </c>
      <c r="H35" s="4">
        <v>17747</v>
      </c>
      <c r="I35" s="4">
        <v>18221</v>
      </c>
      <c r="J35" s="4">
        <v>19503</v>
      </c>
      <c r="K35" s="4">
        <v>20421</v>
      </c>
      <c r="L35" s="4">
        <v>22709</v>
      </c>
      <c r="M35" s="4">
        <v>50018</v>
      </c>
      <c r="N35" s="4">
        <v>15858</v>
      </c>
      <c r="O35" s="4">
        <v>12391</v>
      </c>
      <c r="Q35" s="147" t="s">
        <v>58</v>
      </c>
      <c r="R35" s="147"/>
      <c r="S35" s="4">
        <v>27904</v>
      </c>
      <c r="T35" s="4">
        <v>27040</v>
      </c>
      <c r="U35" s="4">
        <v>25714</v>
      </c>
      <c r="V35" s="4">
        <v>25198</v>
      </c>
      <c r="W35" s="4">
        <v>24131</v>
      </c>
      <c r="X35" s="4">
        <v>24530</v>
      </c>
      <c r="Y35" s="4">
        <v>25949</v>
      </c>
      <c r="Z35" s="4">
        <v>27358</v>
      </c>
      <c r="AA35" s="4">
        <v>28208</v>
      </c>
      <c r="AB35" s="4">
        <v>58958</v>
      </c>
    </row>
    <row r="36" spans="2:28" x14ac:dyDescent="0.25">
      <c r="B36" s="152" t="s">
        <v>2</v>
      </c>
      <c r="C36" s="152"/>
      <c r="D36" s="4">
        <f>D29+D34+D35</f>
        <v>25846</v>
      </c>
      <c r="E36" s="4">
        <f t="shared" ref="E36:O36" si="14">E29+E34+E35</f>
        <v>24502</v>
      </c>
      <c r="F36" s="4">
        <f t="shared" si="14"/>
        <v>24572</v>
      </c>
      <c r="G36" s="4">
        <f t="shared" si="14"/>
        <v>24217</v>
      </c>
      <c r="H36" s="4">
        <f t="shared" si="14"/>
        <v>23959</v>
      </c>
      <c r="I36" s="4">
        <f t="shared" si="14"/>
        <v>24062</v>
      </c>
      <c r="J36" s="4">
        <f t="shared" si="14"/>
        <v>24788</v>
      </c>
      <c r="K36" s="4">
        <f t="shared" si="14"/>
        <v>24462</v>
      </c>
      <c r="L36" s="4">
        <f t="shared" si="14"/>
        <v>25496</v>
      </c>
      <c r="M36" s="4">
        <f t="shared" si="14"/>
        <v>51622</v>
      </c>
      <c r="N36" s="4">
        <f t="shared" si="14"/>
        <v>16199</v>
      </c>
      <c r="O36" s="4">
        <f t="shared" si="14"/>
        <v>12460</v>
      </c>
      <c r="Q36" s="152" t="s">
        <v>2</v>
      </c>
      <c r="R36" s="152"/>
      <c r="S36" s="4">
        <f>S29+S34+S35</f>
        <v>31341</v>
      </c>
      <c r="T36" s="4">
        <f t="shared" ref="T36:AB36" si="15">T29+T34+T35</f>
        <v>33010</v>
      </c>
      <c r="U36" s="4">
        <f t="shared" si="15"/>
        <v>32853</v>
      </c>
      <c r="V36" s="4">
        <f t="shared" si="15"/>
        <v>33620</v>
      </c>
      <c r="W36" s="4">
        <f t="shared" si="15"/>
        <v>33253</v>
      </c>
      <c r="X36" s="4">
        <f t="shared" si="15"/>
        <v>32806</v>
      </c>
      <c r="Y36" s="4">
        <f t="shared" si="15"/>
        <v>32942</v>
      </c>
      <c r="Z36" s="4">
        <f t="shared" si="15"/>
        <v>32896</v>
      </c>
      <c r="AA36" s="4">
        <f t="shared" si="15"/>
        <v>31415</v>
      </c>
      <c r="AB36" s="4">
        <f t="shared" si="15"/>
        <v>63504</v>
      </c>
    </row>
    <row r="38" spans="2:28" ht="15" customHeight="1" x14ac:dyDescent="0.25">
      <c r="B38" s="148" t="s">
        <v>53</v>
      </c>
      <c r="C38" s="148"/>
      <c r="D38" s="129" t="s">
        <v>56</v>
      </c>
      <c r="E38" s="129"/>
      <c r="F38" s="129"/>
      <c r="G38" s="129"/>
      <c r="H38" s="129"/>
      <c r="I38" s="129"/>
      <c r="J38" s="129"/>
      <c r="K38" s="129"/>
      <c r="L38" s="129"/>
      <c r="M38" s="129"/>
      <c r="N38" s="129"/>
      <c r="O38" s="129"/>
      <c r="Q38" s="148" t="s">
        <v>54</v>
      </c>
      <c r="R38" s="148"/>
      <c r="S38" s="129" t="s">
        <v>56</v>
      </c>
      <c r="T38" s="129"/>
      <c r="U38" s="129"/>
      <c r="V38" s="129"/>
      <c r="W38" s="129"/>
      <c r="X38" s="129"/>
      <c r="Y38" s="129"/>
      <c r="Z38" s="129"/>
      <c r="AA38" s="129"/>
      <c r="AB38" s="129"/>
    </row>
    <row r="39" spans="2:28" ht="15" customHeight="1" x14ac:dyDescent="0.25">
      <c r="B39" s="148"/>
      <c r="C39" s="148"/>
      <c r="D39" s="2">
        <v>1</v>
      </c>
      <c r="E39" s="2">
        <v>2</v>
      </c>
      <c r="F39" s="2">
        <v>3</v>
      </c>
      <c r="G39" s="2">
        <v>4</v>
      </c>
      <c r="H39" s="2">
        <v>5</v>
      </c>
      <c r="I39" s="2">
        <v>6</v>
      </c>
      <c r="J39" s="2">
        <v>7</v>
      </c>
      <c r="K39" s="2">
        <v>8</v>
      </c>
      <c r="L39" s="2">
        <v>9</v>
      </c>
      <c r="M39" s="2" t="s">
        <v>4</v>
      </c>
      <c r="N39" s="2" t="s">
        <v>125</v>
      </c>
      <c r="O39" s="2" t="s">
        <v>124</v>
      </c>
      <c r="Q39" s="148"/>
      <c r="R39" s="148"/>
      <c r="S39" s="2">
        <v>1</v>
      </c>
      <c r="T39" s="2">
        <v>2</v>
      </c>
      <c r="U39" s="2">
        <v>3</v>
      </c>
      <c r="V39" s="2">
        <v>4</v>
      </c>
      <c r="W39" s="2">
        <v>5</v>
      </c>
      <c r="X39" s="2">
        <v>6</v>
      </c>
      <c r="Y39" s="2">
        <v>7</v>
      </c>
      <c r="Z39" s="2">
        <v>8</v>
      </c>
      <c r="AA39" s="2">
        <v>9</v>
      </c>
      <c r="AB39" s="9" t="s">
        <v>4</v>
      </c>
    </row>
    <row r="40" spans="2:28" x14ac:dyDescent="0.25">
      <c r="B40" s="147" t="s">
        <v>49</v>
      </c>
      <c r="C40" s="10" t="s">
        <v>6</v>
      </c>
      <c r="D40" s="3">
        <f>D24/$D$36</f>
        <v>2.9018029869225413E-3</v>
      </c>
      <c r="E40" s="3">
        <f t="shared" ref="E40:O40" si="16">E24/E$36</f>
        <v>3.6323565423230755E-3</v>
      </c>
      <c r="F40" s="3">
        <f t="shared" si="16"/>
        <v>4.0289760703239455E-3</v>
      </c>
      <c r="G40" s="3">
        <f t="shared" si="16"/>
        <v>4.7900235371846223E-3</v>
      </c>
      <c r="H40" s="3">
        <f t="shared" si="16"/>
        <v>5.2172461288033725E-3</v>
      </c>
      <c r="I40" s="3">
        <f t="shared" si="16"/>
        <v>4.8208793948965175E-3</v>
      </c>
      <c r="J40" s="3">
        <f t="shared" si="16"/>
        <v>3.4290785864127802E-3</v>
      </c>
      <c r="K40" s="3">
        <f t="shared" si="16"/>
        <v>2.1257460551058786E-3</v>
      </c>
      <c r="L40" s="3">
        <f t="shared" si="16"/>
        <v>2.1179792908691559E-3</v>
      </c>
      <c r="M40" s="3">
        <f t="shared" si="16"/>
        <v>8.7172135911045676E-4</v>
      </c>
      <c r="N40" s="3">
        <f t="shared" si="16"/>
        <v>5.5558985122538423E-4</v>
      </c>
      <c r="O40" s="3">
        <f t="shared" si="16"/>
        <v>8.0256821829855537E-5</v>
      </c>
      <c r="Q40" s="147" t="s">
        <v>49</v>
      </c>
      <c r="R40" s="10" t="s">
        <v>6</v>
      </c>
      <c r="S40" s="3">
        <f>S24/$D$36</f>
        <v>1.4315561402151204E-3</v>
      </c>
      <c r="T40" s="3">
        <f t="shared" ref="T40:AB40" si="17">T24/T$36</f>
        <v>2.5749772796122387E-3</v>
      </c>
      <c r="U40" s="3">
        <f t="shared" si="17"/>
        <v>2.6481599853894621E-3</v>
      </c>
      <c r="V40" s="3">
        <f t="shared" si="17"/>
        <v>3.569303985722784E-3</v>
      </c>
      <c r="W40" s="3">
        <f t="shared" si="17"/>
        <v>3.0072474663940096E-3</v>
      </c>
      <c r="X40" s="3">
        <f t="shared" si="17"/>
        <v>4.2065475827592512E-3</v>
      </c>
      <c r="Y40" s="3">
        <f t="shared" si="17"/>
        <v>2.6410054034363426E-3</v>
      </c>
      <c r="Z40" s="3">
        <f t="shared" si="17"/>
        <v>2.3103112840466926E-3</v>
      </c>
      <c r="AA40" s="3">
        <f t="shared" si="17"/>
        <v>1.2096132420818079E-3</v>
      </c>
      <c r="AB40" s="3">
        <f t="shared" si="17"/>
        <v>9.1332829428067528E-4</v>
      </c>
    </row>
    <row r="41" spans="2:28" x14ac:dyDescent="0.25">
      <c r="B41" s="147"/>
      <c r="C41" s="10" t="s">
        <v>0</v>
      </c>
      <c r="D41" s="3">
        <f>D25/$D$36</f>
        <v>7.7381412984601095E-3</v>
      </c>
      <c r="E41" s="3">
        <f t="shared" ref="E41:L44" si="18">E25/E$36</f>
        <v>8.0809729817974043E-3</v>
      </c>
      <c r="F41" s="3">
        <f t="shared" si="18"/>
        <v>6.3893862933420151E-3</v>
      </c>
      <c r="G41" s="3">
        <f t="shared" si="18"/>
        <v>6.565635710451336E-3</v>
      </c>
      <c r="H41" s="3">
        <f t="shared" si="18"/>
        <v>6.3024333235944738E-3</v>
      </c>
      <c r="I41" s="3">
        <f t="shared" si="18"/>
        <v>5.9014213282353916E-3</v>
      </c>
      <c r="J41" s="3">
        <f t="shared" si="18"/>
        <v>6.4950782636759722E-3</v>
      </c>
      <c r="K41" s="3">
        <f t="shared" si="18"/>
        <v>6.418117897146595E-3</v>
      </c>
      <c r="L41" s="3">
        <f t="shared" si="18"/>
        <v>5.7656102918104803E-3</v>
      </c>
      <c r="M41" s="13"/>
      <c r="N41" s="13"/>
      <c r="O41" s="13"/>
      <c r="Q41" s="147"/>
      <c r="R41" s="10" t="s">
        <v>0</v>
      </c>
      <c r="S41" s="3">
        <f>S25/$D$36</f>
        <v>3.0178751063994428E-3</v>
      </c>
      <c r="T41" s="3">
        <f t="shared" ref="T41:AA44" si="19">T25/T$36</f>
        <v>3.4837927900636173E-3</v>
      </c>
      <c r="U41" s="3">
        <f t="shared" si="19"/>
        <v>2.617721364867744E-3</v>
      </c>
      <c r="V41" s="3">
        <f t="shared" si="19"/>
        <v>1.9631171921475313E-3</v>
      </c>
      <c r="W41" s="3">
        <f t="shared" si="19"/>
        <v>2.7967401437464291E-3</v>
      </c>
      <c r="X41" s="3">
        <f t="shared" si="19"/>
        <v>2.1032737913796256E-3</v>
      </c>
      <c r="Y41" s="3">
        <f t="shared" si="19"/>
        <v>2.4588670997510776E-3</v>
      </c>
      <c r="Z41" s="3">
        <f t="shared" si="19"/>
        <v>3.2222762645914395E-3</v>
      </c>
      <c r="AA41" s="3">
        <f t="shared" si="19"/>
        <v>1.5279325163138628E-3</v>
      </c>
      <c r="AB41" s="13"/>
    </row>
    <row r="42" spans="2:28" x14ac:dyDescent="0.25">
      <c r="B42" s="147"/>
      <c r="C42" s="10" t="s">
        <v>1</v>
      </c>
      <c r="D42" s="3">
        <f>D26/$D$36</f>
        <v>3.3583533235316876E-2</v>
      </c>
      <c r="E42" s="3">
        <f t="shared" si="18"/>
        <v>3.8037711207248387E-2</v>
      </c>
      <c r="F42" s="3">
        <f t="shared" si="18"/>
        <v>4.1469965814748495E-2</v>
      </c>
      <c r="G42" s="3">
        <f t="shared" si="18"/>
        <v>6.7060329520584716E-2</v>
      </c>
      <c r="H42" s="3">
        <f t="shared" si="18"/>
        <v>7.0787595475604162E-2</v>
      </c>
      <c r="I42" s="3">
        <f t="shared" si="18"/>
        <v>6.8489734851633274E-2</v>
      </c>
      <c r="J42" s="3">
        <f t="shared" si="18"/>
        <v>3.3725996449895108E-2</v>
      </c>
      <c r="K42" s="3">
        <f t="shared" si="18"/>
        <v>3.1804431362930256E-2</v>
      </c>
      <c r="L42" s="3">
        <f t="shared" si="18"/>
        <v>2.9690931910887983E-2</v>
      </c>
      <c r="M42" s="13"/>
      <c r="N42" s="13"/>
      <c r="O42" s="13"/>
      <c r="Q42" s="147"/>
      <c r="R42" s="10" t="s">
        <v>1</v>
      </c>
      <c r="S42" s="3">
        <f>S26/$D$36</f>
        <v>2.7393020196548788E-2</v>
      </c>
      <c r="T42" s="3">
        <f t="shared" si="19"/>
        <v>3.5140866404119966E-2</v>
      </c>
      <c r="U42" s="3">
        <f t="shared" si="19"/>
        <v>3.6617660487626699E-2</v>
      </c>
      <c r="V42" s="3">
        <f t="shared" si="19"/>
        <v>5.2558001189767993E-2</v>
      </c>
      <c r="W42" s="3">
        <f t="shared" si="19"/>
        <v>5.73782816587977E-2</v>
      </c>
      <c r="X42" s="3">
        <f t="shared" si="19"/>
        <v>4.892397732122173E-2</v>
      </c>
      <c r="Y42" s="3">
        <f t="shared" si="19"/>
        <v>2.999210734017364E-2</v>
      </c>
      <c r="Z42" s="3">
        <f t="shared" si="19"/>
        <v>2.8574902723735408E-2</v>
      </c>
      <c r="AA42" s="3">
        <f t="shared" si="19"/>
        <v>1.999045042177304E-2</v>
      </c>
      <c r="AB42" s="13"/>
    </row>
    <row r="43" spans="2:28" x14ac:dyDescent="0.25">
      <c r="B43" s="147"/>
      <c r="C43" s="10" t="s">
        <v>3</v>
      </c>
      <c r="D43" s="3">
        <f>D27/$D$36</f>
        <v>9.5952952100905355E-3</v>
      </c>
      <c r="E43" s="3">
        <f t="shared" si="18"/>
        <v>2.2161456207656516E-2</v>
      </c>
      <c r="F43" s="3">
        <f t="shared" si="18"/>
        <v>3.4266644961745078E-2</v>
      </c>
      <c r="G43" s="3">
        <f t="shared" si="18"/>
        <v>2.0027253582194326E-2</v>
      </c>
      <c r="H43" s="3">
        <f t="shared" si="18"/>
        <v>1.9658583413331106E-2</v>
      </c>
      <c r="I43" s="3">
        <f t="shared" si="18"/>
        <v>1.8327653561632448E-2</v>
      </c>
      <c r="J43" s="3">
        <f t="shared" si="18"/>
        <v>4.0059706309504596E-2</v>
      </c>
      <c r="K43" s="3">
        <f t="shared" si="18"/>
        <v>2.6081268906875971E-2</v>
      </c>
      <c r="L43" s="3">
        <f t="shared" si="18"/>
        <v>9.5309068089112024E-3</v>
      </c>
      <c r="M43" s="3">
        <f>M27/M$36</f>
        <v>1.4431831389717563E-2</v>
      </c>
      <c r="N43" s="3">
        <f t="shared" ref="N43:O43" si="20">N27/N$36</f>
        <v>1.2716834372492129E-2</v>
      </c>
      <c r="O43" s="3">
        <f t="shared" si="20"/>
        <v>5.4574638844301767E-3</v>
      </c>
      <c r="Q43" s="147"/>
      <c r="R43" s="10" t="s">
        <v>3</v>
      </c>
      <c r="S43" s="3">
        <f>S27/$D$36</f>
        <v>1.1839356186643968E-2</v>
      </c>
      <c r="T43" s="3">
        <f t="shared" si="19"/>
        <v>2.0084822780975464E-2</v>
      </c>
      <c r="U43" s="3">
        <f t="shared" si="19"/>
        <v>3.2873710163455395E-2</v>
      </c>
      <c r="V43" s="3">
        <f t="shared" si="19"/>
        <v>2.0077334919690659E-2</v>
      </c>
      <c r="W43" s="3">
        <f t="shared" si="19"/>
        <v>1.9126093886265901E-2</v>
      </c>
      <c r="X43" s="3">
        <f t="shared" si="19"/>
        <v>2.1246113515820276E-2</v>
      </c>
      <c r="Y43" s="3">
        <f t="shared" si="19"/>
        <v>3.639730435310546E-2</v>
      </c>
      <c r="Z43" s="3">
        <f t="shared" si="19"/>
        <v>2.0428015564202335E-2</v>
      </c>
      <c r="AA43" s="3">
        <f t="shared" si="19"/>
        <v>1.0281712557695369E-2</v>
      </c>
      <c r="AB43" s="3">
        <f>AB27/AB$36</f>
        <v>2.4297682035777275E-2</v>
      </c>
    </row>
    <row r="44" spans="2:28" x14ac:dyDescent="0.25">
      <c r="B44" s="147"/>
      <c r="C44" s="10" t="s">
        <v>5</v>
      </c>
      <c r="D44" s="3">
        <f>D28/$D$36</f>
        <v>1.6520931672212334E-2</v>
      </c>
      <c r="E44" s="3">
        <f t="shared" si="18"/>
        <v>1.3182597338992736E-2</v>
      </c>
      <c r="F44" s="3">
        <f t="shared" si="18"/>
        <v>1.0906723099462803E-2</v>
      </c>
      <c r="G44" s="3">
        <f t="shared" si="18"/>
        <v>1.2098938762026676E-2</v>
      </c>
      <c r="H44" s="3">
        <f t="shared" si="18"/>
        <v>1.2730080554280229E-2</v>
      </c>
      <c r="I44" s="3">
        <f t="shared" si="18"/>
        <v>1.163660543595711E-2</v>
      </c>
      <c r="J44" s="3">
        <f t="shared" si="18"/>
        <v>1.1779893496853317E-2</v>
      </c>
      <c r="K44" s="3">
        <f t="shared" si="18"/>
        <v>1.3612950699043414E-2</v>
      </c>
      <c r="L44" s="3">
        <f t="shared" si="18"/>
        <v>1.5845622842798869E-2</v>
      </c>
      <c r="M44" s="3">
        <f>M28/M$36</f>
        <v>1.5768470807020263E-2</v>
      </c>
      <c r="N44" s="3">
        <f t="shared" ref="N44" si="21">N28/N$36</f>
        <v>7.7782579171553796E-3</v>
      </c>
      <c r="O44" s="13"/>
      <c r="Q44" s="147"/>
      <c r="R44" s="10" t="s">
        <v>5</v>
      </c>
      <c r="S44" s="3">
        <f>S28/$D$36</f>
        <v>2.4065619438210943E-2</v>
      </c>
      <c r="T44" s="3">
        <f t="shared" si="19"/>
        <v>3.0627082702211452E-2</v>
      </c>
      <c r="U44" s="3">
        <f t="shared" si="19"/>
        <v>2.6664231577024928E-2</v>
      </c>
      <c r="V44" s="3">
        <f t="shared" si="19"/>
        <v>2.5758477096966093E-2</v>
      </c>
      <c r="W44" s="3">
        <f t="shared" si="19"/>
        <v>2.7005082248218206E-2</v>
      </c>
      <c r="X44" s="3">
        <f t="shared" si="19"/>
        <v>2.6306163506675608E-2</v>
      </c>
      <c r="Y44" s="3">
        <f t="shared" si="19"/>
        <v>2.8443931758848885E-2</v>
      </c>
      <c r="Z44" s="3">
        <f t="shared" si="19"/>
        <v>3.1098005836575876E-2</v>
      </c>
      <c r="AA44" s="3">
        <f t="shared" si="19"/>
        <v>1.9003660671653669E-2</v>
      </c>
      <c r="AB44" s="3">
        <f>AB28/AB$36</f>
        <v>4.6375031494079115E-2</v>
      </c>
    </row>
    <row r="45" spans="2:28" x14ac:dyDescent="0.25">
      <c r="B45" s="147"/>
      <c r="C45" s="10" t="s">
        <v>2</v>
      </c>
      <c r="D45" s="3">
        <f>SUM(D40:D44)</f>
        <v>7.0339704403002384E-2</v>
      </c>
      <c r="E45" s="3">
        <f t="shared" ref="E45:M45" si="22">SUM(E40:E44)</f>
        <v>8.5095094278018119E-2</v>
      </c>
      <c r="F45" s="3">
        <f t="shared" si="22"/>
        <v>9.7061696239622339E-2</v>
      </c>
      <c r="G45" s="3">
        <f t="shared" si="22"/>
        <v>0.11054218111244168</v>
      </c>
      <c r="H45" s="3">
        <f t="shared" si="22"/>
        <v>0.11469593889561334</v>
      </c>
      <c r="I45" s="3">
        <f t="shared" si="22"/>
        <v>0.10917629457235474</v>
      </c>
      <c r="J45" s="3">
        <f t="shared" si="22"/>
        <v>9.5489753106341779E-2</v>
      </c>
      <c r="K45" s="3">
        <f t="shared" si="22"/>
        <v>8.004251492110212E-2</v>
      </c>
      <c r="L45" s="3">
        <f t="shared" si="22"/>
        <v>6.2951051145277687E-2</v>
      </c>
      <c r="M45" s="3">
        <f t="shared" si="22"/>
        <v>3.1072023555848281E-2</v>
      </c>
      <c r="N45" s="3">
        <f t="shared" ref="N45:O45" si="23">N29/N$36</f>
        <v>2.1050682140872894E-2</v>
      </c>
      <c r="O45" s="3">
        <f t="shared" si="23"/>
        <v>5.5377207062600317E-3</v>
      </c>
      <c r="Q45" s="147"/>
      <c r="R45" s="10" t="s">
        <v>2</v>
      </c>
      <c r="S45" s="3">
        <f>SUM(S40:S44)</f>
        <v>6.7747427068018257E-2</v>
      </c>
      <c r="T45" s="3">
        <f t="shared" ref="T45" si="24">SUM(T40:T44)</f>
        <v>9.1911541956982742E-2</v>
      </c>
      <c r="U45" s="3">
        <f t="shared" ref="U45" si="25">SUM(U40:U44)</f>
        <v>0.10142148357836422</v>
      </c>
      <c r="V45" s="3">
        <f t="shared" ref="V45" si="26">SUM(V40:V44)</f>
        <v>0.10392623438429506</v>
      </c>
      <c r="W45" s="3">
        <f t="shared" ref="W45" si="27">SUM(W40:W44)</f>
        <v>0.10931344540342225</v>
      </c>
      <c r="X45" s="3">
        <f t="shared" ref="X45" si="28">SUM(X40:X44)</f>
        <v>0.10278607571785649</v>
      </c>
      <c r="Y45" s="3">
        <f t="shared" ref="Y45" si="29">SUM(Y40:Y44)</f>
        <v>9.9933215955315402E-2</v>
      </c>
      <c r="Z45" s="3">
        <f t="shared" ref="Z45" si="30">SUM(Z40:Z44)</f>
        <v>8.5633511673151752E-2</v>
      </c>
      <c r="AA45" s="3">
        <f t="shared" ref="AA45" si="31">SUM(AA40:AA44)</f>
        <v>5.201336940951775E-2</v>
      </c>
      <c r="AB45" s="3">
        <f t="shared" ref="AB45" si="32">SUM(AB40:AB44)</f>
        <v>7.1586041824137067E-2</v>
      </c>
    </row>
    <row r="46" spans="2:28" x14ac:dyDescent="0.25">
      <c r="B46" s="147"/>
      <c r="C46" s="10" t="s">
        <v>57</v>
      </c>
      <c r="D46" s="3">
        <f t="shared" ref="D46:M46" si="33">SUM(D41:D44)</f>
        <v>6.7437901416079846E-2</v>
      </c>
      <c r="E46" s="3">
        <f t="shared" si="33"/>
        <v>8.1462737735695054E-2</v>
      </c>
      <c r="F46" s="3">
        <f t="shared" si="33"/>
        <v>9.3032720169298394E-2</v>
      </c>
      <c r="G46" s="3">
        <f t="shared" si="33"/>
        <v>0.10575215757525706</v>
      </c>
      <c r="H46" s="3">
        <f t="shared" si="33"/>
        <v>0.10947869276680995</v>
      </c>
      <c r="I46" s="3">
        <f t="shared" si="33"/>
        <v>0.10435541517745822</v>
      </c>
      <c r="J46" s="3">
        <f t="shared" si="33"/>
        <v>9.2060674519928998E-2</v>
      </c>
      <c r="K46" s="3">
        <f t="shared" si="33"/>
        <v>7.7916768865996244E-2</v>
      </c>
      <c r="L46" s="3">
        <f t="shared" si="33"/>
        <v>6.0833071854408532E-2</v>
      </c>
      <c r="M46" s="3">
        <f t="shared" si="33"/>
        <v>3.0200302196737826E-2</v>
      </c>
      <c r="N46" s="3">
        <f>SUM(N41:N44)</f>
        <v>2.0495092289647507E-2</v>
      </c>
      <c r="O46" s="3">
        <f>SUM(O41:O44)</f>
        <v>5.4574638844301767E-3</v>
      </c>
      <c r="Q46" s="147"/>
      <c r="R46" s="10" t="s">
        <v>57</v>
      </c>
      <c r="S46" s="3">
        <f t="shared" ref="S46:AB46" si="34">SUM(S41:S44)</f>
        <v>6.6315870927803139E-2</v>
      </c>
      <c r="T46" s="3">
        <f t="shared" si="34"/>
        <v>8.93365646773705E-2</v>
      </c>
      <c r="U46" s="3">
        <f t="shared" si="34"/>
        <v>9.8773323592974763E-2</v>
      </c>
      <c r="V46" s="3">
        <f t="shared" si="34"/>
        <v>0.10035693039857228</v>
      </c>
      <c r="W46" s="3">
        <f t="shared" si="34"/>
        <v>0.10630619793702824</v>
      </c>
      <c r="X46" s="3">
        <f t="shared" si="34"/>
        <v>9.8579528135097239E-2</v>
      </c>
      <c r="Y46" s="3">
        <f t="shared" si="34"/>
        <v>9.729221055187906E-2</v>
      </c>
      <c r="Z46" s="3">
        <f t="shared" si="34"/>
        <v>8.3323200389105054E-2</v>
      </c>
      <c r="AA46" s="3">
        <f t="shared" si="34"/>
        <v>5.0803756167435939E-2</v>
      </c>
      <c r="AB46" s="3">
        <f t="shared" si="34"/>
        <v>7.0672713529856393E-2</v>
      </c>
    </row>
    <row r="47" spans="2:28" x14ac:dyDescent="0.25">
      <c r="B47" s="153" t="s">
        <v>128</v>
      </c>
      <c r="C47" s="10" t="s">
        <v>6</v>
      </c>
      <c r="D47" s="3">
        <f>D30/$D$36</f>
        <v>1.0059583687998142E-3</v>
      </c>
      <c r="E47" s="3">
        <f t="shared" ref="E47:L47" si="35">E30/E$36</f>
        <v>2.0406497428781326E-3</v>
      </c>
      <c r="F47" s="3">
        <f t="shared" si="35"/>
        <v>2.2383200390688591E-3</v>
      </c>
      <c r="G47" s="3">
        <f t="shared" si="35"/>
        <v>2.9318247512078294E-3</v>
      </c>
      <c r="H47" s="3">
        <f t="shared" si="35"/>
        <v>3.7146792437080011E-3</v>
      </c>
      <c r="I47" s="3">
        <f t="shared" si="35"/>
        <v>3.449422325658715E-3</v>
      </c>
      <c r="J47" s="3">
        <f t="shared" si="35"/>
        <v>3.2677101823462965E-3</v>
      </c>
      <c r="K47" s="3">
        <f t="shared" si="35"/>
        <v>2.7798217643692259E-3</v>
      </c>
      <c r="L47" s="3">
        <f t="shared" si="35"/>
        <v>1.4904298713523691E-3</v>
      </c>
      <c r="M47" s="13"/>
      <c r="N47" s="13"/>
      <c r="O47" s="13"/>
      <c r="Q47" s="153" t="s">
        <v>128</v>
      </c>
      <c r="R47" s="10" t="s">
        <v>6</v>
      </c>
      <c r="S47" s="3">
        <f>S30/$D$36</f>
        <v>1.0446490752921149E-3</v>
      </c>
      <c r="T47" s="3">
        <f t="shared" ref="T47:AA47" si="36">T30/T$36</f>
        <v>1.514692517418964E-3</v>
      </c>
      <c r="U47" s="3">
        <f t="shared" si="36"/>
        <v>1.8871944723465133E-3</v>
      </c>
      <c r="V47" s="3">
        <f t="shared" si="36"/>
        <v>2.676977989292088E-3</v>
      </c>
      <c r="W47" s="3">
        <f t="shared" si="36"/>
        <v>2.9170300424021891E-3</v>
      </c>
      <c r="X47" s="3">
        <f t="shared" si="36"/>
        <v>2.2556849356824972E-3</v>
      </c>
      <c r="Y47" s="3">
        <f t="shared" si="36"/>
        <v>2.5802926355412543E-3</v>
      </c>
      <c r="Z47" s="3">
        <f t="shared" si="36"/>
        <v>1.55034046692607E-3</v>
      </c>
      <c r="AA47" s="3">
        <f t="shared" si="36"/>
        <v>6.0480662104090397E-4</v>
      </c>
      <c r="AB47" s="13"/>
    </row>
    <row r="48" spans="2:28" x14ac:dyDescent="0.25">
      <c r="B48" s="153"/>
      <c r="C48" s="10" t="s">
        <v>0</v>
      </c>
      <c r="D48" s="13"/>
      <c r="E48" s="3">
        <f t="shared" ref="E48:K50" si="37">E31/E$36</f>
        <v>7.5912170435066522E-3</v>
      </c>
      <c r="F48" s="3">
        <f t="shared" si="37"/>
        <v>1.3552010418362364E-2</v>
      </c>
      <c r="G48" s="3">
        <f t="shared" si="37"/>
        <v>1.2429285212866995E-2</v>
      </c>
      <c r="H48" s="3">
        <f t="shared" si="37"/>
        <v>1.1895321173671689E-2</v>
      </c>
      <c r="I48" s="3">
        <f t="shared" si="37"/>
        <v>1.2052198487241293E-2</v>
      </c>
      <c r="J48" s="3">
        <f t="shared" si="37"/>
        <v>1.1336130385670485E-2</v>
      </c>
      <c r="K48" s="3">
        <f t="shared" si="37"/>
        <v>6.13195977434388E-3</v>
      </c>
      <c r="L48" s="13"/>
      <c r="M48" s="13"/>
      <c r="N48" s="13"/>
      <c r="O48" s="13"/>
      <c r="Q48" s="153"/>
      <c r="R48" s="10" t="s">
        <v>0</v>
      </c>
      <c r="S48" s="13"/>
      <c r="T48" s="3">
        <f t="shared" ref="T48:Z50" si="38">T31/T$36</f>
        <v>3.1808542865798244E-3</v>
      </c>
      <c r="U48" s="3">
        <f t="shared" si="38"/>
        <v>6.2399172069521813E-3</v>
      </c>
      <c r="V48" s="3">
        <f t="shared" si="38"/>
        <v>5.800118976799524E-3</v>
      </c>
      <c r="W48" s="3">
        <f t="shared" si="38"/>
        <v>4.6612335729107144E-3</v>
      </c>
      <c r="X48" s="3">
        <f t="shared" si="38"/>
        <v>5.2429433640187768E-3</v>
      </c>
      <c r="Y48" s="3">
        <f t="shared" si="38"/>
        <v>4.674883127921802E-3</v>
      </c>
      <c r="Z48" s="3">
        <f t="shared" si="38"/>
        <v>2.0671206225680934E-3</v>
      </c>
      <c r="AA48" s="13"/>
      <c r="AB48" s="13"/>
    </row>
    <row r="49" spans="2:28" x14ac:dyDescent="0.25">
      <c r="B49" s="153"/>
      <c r="C49" s="10" t="s">
        <v>1</v>
      </c>
      <c r="D49" s="13"/>
      <c r="E49" s="3">
        <f t="shared" si="37"/>
        <v>3.6935760346094193E-2</v>
      </c>
      <c r="F49" s="3">
        <f t="shared" si="37"/>
        <v>6.666124043626892E-2</v>
      </c>
      <c r="G49" s="3">
        <f t="shared" si="37"/>
        <v>6.5615063798158318E-2</v>
      </c>
      <c r="H49" s="3">
        <f t="shared" si="37"/>
        <v>7.4377060812220883E-2</v>
      </c>
      <c r="I49" s="3">
        <f t="shared" si="37"/>
        <v>7.0235225667026849E-2</v>
      </c>
      <c r="J49" s="3">
        <f t="shared" si="37"/>
        <v>6.4103598515410684E-2</v>
      </c>
      <c r="K49" s="3">
        <f t="shared" si="37"/>
        <v>2.9269887989534789E-2</v>
      </c>
      <c r="L49" s="13"/>
      <c r="M49" s="13"/>
      <c r="N49" s="13"/>
      <c r="O49" s="13"/>
      <c r="Q49" s="153"/>
      <c r="R49" s="10" t="s">
        <v>1</v>
      </c>
      <c r="S49" s="13"/>
      <c r="T49" s="3">
        <f t="shared" si="38"/>
        <v>2.729475916388973E-2</v>
      </c>
      <c r="U49" s="3">
        <f t="shared" si="38"/>
        <v>5.7041974857699448E-2</v>
      </c>
      <c r="V49" s="3">
        <f t="shared" si="38"/>
        <v>6.5972635336109461E-2</v>
      </c>
      <c r="W49" s="3">
        <f t="shared" si="38"/>
        <v>7.2264156617448047E-2</v>
      </c>
      <c r="X49" s="3">
        <f t="shared" si="38"/>
        <v>6.7365725781869168E-2</v>
      </c>
      <c r="Y49" s="3">
        <f t="shared" si="38"/>
        <v>5.3730799587153176E-2</v>
      </c>
      <c r="Z49" s="3">
        <f t="shared" si="38"/>
        <v>1.9303258754863814E-2</v>
      </c>
      <c r="AA49" s="13"/>
      <c r="AB49" s="13"/>
    </row>
    <row r="50" spans="2:28" x14ac:dyDescent="0.25">
      <c r="B50" s="153"/>
      <c r="C50" s="10" t="s">
        <v>3</v>
      </c>
      <c r="D50" s="3">
        <f>D33/$D$36</f>
        <v>5.1497330341252034E-2</v>
      </c>
      <c r="E50" s="3">
        <f t="shared" si="37"/>
        <v>4.4771855358746226E-2</v>
      </c>
      <c r="F50" s="3">
        <f t="shared" si="37"/>
        <v>3.4958489337457266E-2</v>
      </c>
      <c r="G50" s="3">
        <f t="shared" si="37"/>
        <v>4.5174877152413591E-2</v>
      </c>
      <c r="H50" s="3">
        <f t="shared" si="37"/>
        <v>5.4593263491798487E-2</v>
      </c>
      <c r="I50" s="3">
        <f t="shared" si="37"/>
        <v>4.7834760202809412E-2</v>
      </c>
      <c r="J50" s="3">
        <f t="shared" si="37"/>
        <v>3.9010811683072452E-2</v>
      </c>
      <c r="K50" s="3">
        <f t="shared" si="37"/>
        <v>4.6970811871474123E-2</v>
      </c>
      <c r="L50" s="3">
        <f>L33/L$36</f>
        <v>4.4869783495450268E-2</v>
      </c>
      <c r="M50" s="13"/>
      <c r="N50" s="13"/>
      <c r="O50" s="13"/>
      <c r="Q50" s="153"/>
      <c r="R50" s="10" t="s">
        <v>3</v>
      </c>
      <c r="S50" s="3">
        <f>S33/$D$36</f>
        <v>6.4187882070726607E-2</v>
      </c>
      <c r="T50" s="3">
        <f t="shared" si="38"/>
        <v>5.6952438654953044E-2</v>
      </c>
      <c r="U50" s="3">
        <f t="shared" si="38"/>
        <v>5.0710741789182112E-2</v>
      </c>
      <c r="V50" s="3">
        <f t="shared" si="38"/>
        <v>7.2129684711481262E-2</v>
      </c>
      <c r="W50" s="3">
        <f t="shared" si="38"/>
        <v>8.5165248248278355E-2</v>
      </c>
      <c r="X50" s="3">
        <f t="shared" si="38"/>
        <v>7.4620496250685855E-2</v>
      </c>
      <c r="Y50" s="3">
        <f t="shared" si="38"/>
        <v>5.1363001639244732E-2</v>
      </c>
      <c r="Z50" s="3">
        <f t="shared" si="38"/>
        <v>5.9794503891050586E-2</v>
      </c>
      <c r="AA50" s="3">
        <f>AA33/AA$36</f>
        <v>4.9466815215661306E-2</v>
      </c>
      <c r="AB50" s="13"/>
    </row>
    <row r="51" spans="2:28" x14ac:dyDescent="0.25">
      <c r="B51" s="153"/>
      <c r="C51" s="10" t="s">
        <v>2</v>
      </c>
      <c r="D51" s="3">
        <f>SUM(D47:D50)</f>
        <v>5.2503288710051846E-2</v>
      </c>
      <c r="E51" s="3">
        <f t="shared" ref="E51:L51" si="39">SUM(E47:E50)</f>
        <v>9.1339482491225199E-2</v>
      </c>
      <c r="F51" s="3">
        <f t="shared" si="39"/>
        <v>0.11741006023115741</v>
      </c>
      <c r="G51" s="3">
        <f t="shared" si="39"/>
        <v>0.12615105091464673</v>
      </c>
      <c r="H51" s="3">
        <f t="shared" si="39"/>
        <v>0.14458032472139906</v>
      </c>
      <c r="I51" s="3">
        <f t="shared" si="39"/>
        <v>0.13357160668273627</v>
      </c>
      <c r="J51" s="3">
        <f t="shared" si="39"/>
        <v>0.11771825076649992</v>
      </c>
      <c r="K51" s="3">
        <f t="shared" si="39"/>
        <v>8.5152481399722008E-2</v>
      </c>
      <c r="L51" s="3">
        <f t="shared" si="39"/>
        <v>4.6360213366802634E-2</v>
      </c>
      <c r="M51" s="13"/>
      <c r="N51" s="13"/>
      <c r="O51" s="13"/>
      <c r="Q51" s="153"/>
      <c r="R51" s="10" t="s">
        <v>2</v>
      </c>
      <c r="S51" s="3">
        <f>SUM(S47:S50)</f>
        <v>6.5232531146018721E-2</v>
      </c>
      <c r="T51" s="3">
        <f t="shared" ref="T51" si="40">SUM(T47:T50)</f>
        <v>8.894274462284156E-2</v>
      </c>
      <c r="U51" s="3">
        <f t="shared" ref="U51" si="41">SUM(U47:U50)</f>
        <v>0.11587982832618025</v>
      </c>
      <c r="V51" s="3">
        <f t="shared" ref="V51" si="42">SUM(V47:V50)</f>
        <v>0.14657941701368232</v>
      </c>
      <c r="W51" s="3">
        <f t="shared" ref="W51" si="43">SUM(W47:W50)</f>
        <v>0.16500766848103932</v>
      </c>
      <c r="X51" s="3">
        <f t="shared" ref="X51" si="44">SUM(X47:X50)</f>
        <v>0.14948485033225628</v>
      </c>
      <c r="Y51" s="3">
        <f t="shared" ref="Y51" si="45">SUM(Y47:Y50)</f>
        <v>0.11234897698986096</v>
      </c>
      <c r="Z51" s="3">
        <f t="shared" ref="Z51" si="46">SUM(Z47:Z50)</f>
        <v>8.2715223735408572E-2</v>
      </c>
      <c r="AA51" s="3">
        <f t="shared" ref="AA51" si="47">SUM(AA47:AA50)</f>
        <v>5.0071621836702211E-2</v>
      </c>
      <c r="AB51" s="13"/>
    </row>
    <row r="52" spans="2:28" x14ac:dyDescent="0.25">
      <c r="B52" s="153"/>
      <c r="C52" s="10" t="s">
        <v>57</v>
      </c>
      <c r="D52" s="3">
        <f>SUM(D48:D50)</f>
        <v>5.1497330341252034E-2</v>
      </c>
      <c r="E52" s="3">
        <f t="shared" ref="E52:L52" si="48">SUM(E48:E50)</f>
        <v>8.9298832748347073E-2</v>
      </c>
      <c r="F52" s="3">
        <f t="shared" si="48"/>
        <v>0.11517174019208855</v>
      </c>
      <c r="G52" s="3">
        <f t="shared" si="48"/>
        <v>0.12321922616343892</v>
      </c>
      <c r="H52" s="3">
        <f t="shared" si="48"/>
        <v>0.14086564547769106</v>
      </c>
      <c r="I52" s="3">
        <f t="shared" si="48"/>
        <v>0.13012218435707756</v>
      </c>
      <c r="J52" s="3">
        <f t="shared" si="48"/>
        <v>0.11445054058415362</v>
      </c>
      <c r="K52" s="3">
        <f t="shared" si="48"/>
        <v>8.2372659635352785E-2</v>
      </c>
      <c r="L52" s="3">
        <f t="shared" si="48"/>
        <v>4.4869783495450268E-2</v>
      </c>
      <c r="M52" s="13"/>
      <c r="N52" s="13"/>
      <c r="O52" s="13"/>
      <c r="Q52" s="153"/>
      <c r="R52" s="10" t="s">
        <v>57</v>
      </c>
      <c r="S52" s="3">
        <f>SUM(S48:S50)</f>
        <v>6.4187882070726607E-2</v>
      </c>
      <c r="T52" s="3">
        <f t="shared" ref="T52:AA52" si="49">SUM(T48:T50)</f>
        <v>8.7428052105422593E-2</v>
      </c>
      <c r="U52" s="3">
        <f t="shared" si="49"/>
        <v>0.11399263385383374</v>
      </c>
      <c r="V52" s="3">
        <f t="shared" si="49"/>
        <v>0.14390243902439026</v>
      </c>
      <c r="W52" s="3">
        <f t="shared" si="49"/>
        <v>0.16209063843863714</v>
      </c>
      <c r="X52" s="3">
        <f t="shared" si="49"/>
        <v>0.1472291653965738</v>
      </c>
      <c r="Y52" s="3">
        <f t="shared" si="49"/>
        <v>0.10976868435431972</v>
      </c>
      <c r="Z52" s="3">
        <f t="shared" si="49"/>
        <v>8.1164883268482493E-2</v>
      </c>
      <c r="AA52" s="3">
        <f t="shared" si="49"/>
        <v>4.9466815215661306E-2</v>
      </c>
      <c r="AB52" s="13"/>
    </row>
    <row r="53" spans="2:28" x14ac:dyDescent="0.25">
      <c r="B53" s="147" t="s">
        <v>126</v>
      </c>
      <c r="C53" s="147"/>
      <c r="D53" s="3">
        <f>1-D54</f>
        <v>0.12284299311305424</v>
      </c>
      <c r="E53" s="3">
        <f t="shared" ref="E53:M53" si="50">1-E54</f>
        <v>0.17643457676924335</v>
      </c>
      <c r="F53" s="3">
        <f t="shared" si="50"/>
        <v>0.21447175647077976</v>
      </c>
      <c r="G53" s="3">
        <f t="shared" si="50"/>
        <v>0.23669323202708836</v>
      </c>
      <c r="H53" s="3">
        <f t="shared" si="50"/>
        <v>0.25927626361701239</v>
      </c>
      <c r="I53" s="3">
        <f t="shared" si="50"/>
        <v>0.24274790125509105</v>
      </c>
      <c r="J53" s="3">
        <f t="shared" si="50"/>
        <v>0.21320800387284167</v>
      </c>
      <c r="K53" s="3">
        <f t="shared" si="50"/>
        <v>0.16519499632082413</v>
      </c>
      <c r="L53" s="3">
        <f t="shared" si="50"/>
        <v>0.10931126451208029</v>
      </c>
      <c r="M53" s="3">
        <f t="shared" si="50"/>
        <v>3.107202355584826E-2</v>
      </c>
      <c r="N53" s="3">
        <f>N46</f>
        <v>2.0495092289647507E-2</v>
      </c>
      <c r="O53" s="3">
        <f>O46</f>
        <v>5.4574638844301767E-3</v>
      </c>
      <c r="Q53" s="147" t="s">
        <v>126</v>
      </c>
      <c r="R53" s="147"/>
      <c r="S53" s="3">
        <f>1-S54</f>
        <v>0.10966465652021318</v>
      </c>
      <c r="T53" s="3">
        <f t="shared" ref="T53:AB53" si="51">1-T54</f>
        <v>0.18085428657982427</v>
      </c>
      <c r="U53" s="3">
        <f t="shared" si="51"/>
        <v>0.21730131190454449</v>
      </c>
      <c r="V53" s="3">
        <f t="shared" si="51"/>
        <v>0.25050565139797742</v>
      </c>
      <c r="W53" s="3">
        <f t="shared" si="51"/>
        <v>0.27432111388446156</v>
      </c>
      <c r="X53" s="3">
        <f t="shared" si="51"/>
        <v>0.25227092605011281</v>
      </c>
      <c r="Y53" s="3">
        <f t="shared" si="51"/>
        <v>0.21228219294517636</v>
      </c>
      <c r="Z53" s="3">
        <f t="shared" si="51"/>
        <v>0.16834873540856032</v>
      </c>
      <c r="AA53" s="3">
        <f t="shared" si="51"/>
        <v>0.10208499124621995</v>
      </c>
      <c r="AB53" s="3">
        <f t="shared" si="51"/>
        <v>7.1586041824137081E-2</v>
      </c>
    </row>
    <row r="54" spans="2:28" x14ac:dyDescent="0.25">
      <c r="B54" s="147" t="s">
        <v>58</v>
      </c>
      <c r="C54" s="147"/>
      <c r="D54" s="3">
        <f>D35/$D$36</f>
        <v>0.87715700688694576</v>
      </c>
      <c r="E54" s="3">
        <f t="shared" ref="E54:O54" si="52">E35/E$36</f>
        <v>0.82356542323075665</v>
      </c>
      <c r="F54" s="3">
        <f t="shared" si="52"/>
        <v>0.78552824352922024</v>
      </c>
      <c r="G54" s="3">
        <f t="shared" si="52"/>
        <v>0.76330676797291164</v>
      </c>
      <c r="H54" s="3">
        <f t="shared" si="52"/>
        <v>0.74072373638298761</v>
      </c>
      <c r="I54" s="3">
        <f t="shared" si="52"/>
        <v>0.75725209874490895</v>
      </c>
      <c r="J54" s="3">
        <f t="shared" si="52"/>
        <v>0.78679199612715833</v>
      </c>
      <c r="K54" s="3">
        <f t="shared" si="52"/>
        <v>0.83480500367917587</v>
      </c>
      <c r="L54" s="3">
        <f t="shared" si="52"/>
        <v>0.89068873548791971</v>
      </c>
      <c r="M54" s="3">
        <f t="shared" si="52"/>
        <v>0.96892797644415174</v>
      </c>
      <c r="N54" s="3">
        <f t="shared" si="52"/>
        <v>0.97894931785912709</v>
      </c>
      <c r="O54" s="3">
        <f t="shared" si="52"/>
        <v>0.99446227929373998</v>
      </c>
      <c r="Q54" s="147" t="s">
        <v>58</v>
      </c>
      <c r="R54" s="147"/>
      <c r="S54" s="3">
        <f>S35/S36</f>
        <v>0.89033534347978682</v>
      </c>
      <c r="T54" s="3">
        <f t="shared" ref="T54:AB54" si="53">T35/T36</f>
        <v>0.81914571342017573</v>
      </c>
      <c r="U54" s="3">
        <f t="shared" si="53"/>
        <v>0.78269868809545551</v>
      </c>
      <c r="V54" s="3">
        <f t="shared" si="53"/>
        <v>0.74949434860202258</v>
      </c>
      <c r="W54" s="3">
        <f t="shared" si="53"/>
        <v>0.72567888611553844</v>
      </c>
      <c r="X54" s="3">
        <f t="shared" si="53"/>
        <v>0.74772907394988719</v>
      </c>
      <c r="Y54" s="3">
        <f t="shared" si="53"/>
        <v>0.78771780705482364</v>
      </c>
      <c r="Z54" s="3">
        <f t="shared" si="53"/>
        <v>0.83165126459143968</v>
      </c>
      <c r="AA54" s="3">
        <f t="shared" si="53"/>
        <v>0.89791500875378005</v>
      </c>
      <c r="AB54" s="3">
        <f t="shared" si="53"/>
        <v>0.92841395817586292</v>
      </c>
    </row>
    <row r="56" spans="2:28" x14ac:dyDescent="0.25">
      <c r="B56" s="148" t="s">
        <v>53</v>
      </c>
      <c r="C56" s="148"/>
      <c r="D56" s="129" t="s">
        <v>157</v>
      </c>
      <c r="E56" s="129"/>
      <c r="F56" s="129"/>
      <c r="G56" s="129"/>
      <c r="H56" s="129"/>
      <c r="I56" s="129"/>
      <c r="J56" s="129"/>
      <c r="K56" s="129"/>
      <c r="L56" s="129"/>
      <c r="M56" s="129"/>
      <c r="N56" s="129"/>
      <c r="O56" s="129"/>
      <c r="Q56" s="148" t="s">
        <v>54</v>
      </c>
      <c r="R56" s="148"/>
      <c r="S56" s="129" t="s">
        <v>157</v>
      </c>
      <c r="T56" s="129"/>
      <c r="U56" s="129"/>
      <c r="V56" s="129"/>
      <c r="W56" s="129"/>
      <c r="X56" s="129"/>
      <c r="Y56" s="129"/>
      <c r="Z56" s="129"/>
      <c r="AA56" s="129"/>
      <c r="AB56" s="129"/>
    </row>
    <row r="57" spans="2:28" x14ac:dyDescent="0.25">
      <c r="B57" s="148"/>
      <c r="C57" s="148"/>
      <c r="D57" s="2">
        <v>1</v>
      </c>
      <c r="E57" s="2">
        <v>2</v>
      </c>
      <c r="F57" s="2">
        <v>3</v>
      </c>
      <c r="G57" s="2">
        <v>4</v>
      </c>
      <c r="H57" s="2">
        <v>5</v>
      </c>
      <c r="I57" s="2">
        <v>6</v>
      </c>
      <c r="J57" s="2">
        <v>7</v>
      </c>
      <c r="K57" s="2">
        <v>8</v>
      </c>
      <c r="L57" s="2">
        <v>9</v>
      </c>
      <c r="M57" s="9" t="s">
        <v>4</v>
      </c>
      <c r="N57" s="2" t="s">
        <v>125</v>
      </c>
      <c r="O57" s="2" t="s">
        <v>124</v>
      </c>
      <c r="Q57" s="148"/>
      <c r="R57" s="148"/>
      <c r="S57" s="2">
        <v>1</v>
      </c>
      <c r="T57" s="2">
        <v>2</v>
      </c>
      <c r="U57" s="2">
        <v>3</v>
      </c>
      <c r="V57" s="2">
        <v>4</v>
      </c>
      <c r="W57" s="2">
        <v>5</v>
      </c>
      <c r="X57" s="2">
        <v>6</v>
      </c>
      <c r="Y57" s="2">
        <v>7</v>
      </c>
      <c r="Z57" s="2">
        <v>8</v>
      </c>
      <c r="AA57" s="2">
        <v>9</v>
      </c>
      <c r="AB57" s="9" t="s">
        <v>4</v>
      </c>
    </row>
    <row r="58" spans="2:28" x14ac:dyDescent="0.25">
      <c r="B58" s="147" t="s">
        <v>52</v>
      </c>
      <c r="C58" s="10" t="s">
        <v>6</v>
      </c>
      <c r="D58" s="13"/>
      <c r="E58" s="13"/>
      <c r="F58" s="13"/>
      <c r="G58" s="13"/>
      <c r="H58" s="13"/>
      <c r="I58" s="13"/>
      <c r="J58" s="13"/>
      <c r="K58" s="13"/>
      <c r="L58" s="13"/>
      <c r="M58" s="13"/>
      <c r="N58" s="13"/>
      <c r="O58" s="13"/>
      <c r="Q58" s="147" t="s">
        <v>52</v>
      </c>
      <c r="R58" s="10" t="s">
        <v>6</v>
      </c>
      <c r="S58" s="13"/>
      <c r="T58" s="13"/>
      <c r="U58" s="13"/>
      <c r="V58" s="13"/>
      <c r="W58" s="13"/>
      <c r="X58" s="13"/>
      <c r="Y58" s="13"/>
      <c r="Z58" s="13"/>
      <c r="AA58" s="13"/>
      <c r="AB58" s="13"/>
    </row>
    <row r="59" spans="2:28" x14ac:dyDescent="0.25">
      <c r="B59" s="147"/>
      <c r="C59" s="10" t="s">
        <v>0</v>
      </c>
      <c r="D59" s="3">
        <v>6.3333333333333332E-3</v>
      </c>
      <c r="E59" s="3">
        <v>6.3333333333333332E-3</v>
      </c>
      <c r="F59" s="3">
        <v>6.3333333333333332E-3</v>
      </c>
      <c r="G59" s="3">
        <v>6.3333333333333332E-3</v>
      </c>
      <c r="H59" s="3">
        <v>6.3333333333333332E-3</v>
      </c>
      <c r="I59" s="3">
        <v>6.3333333333333332E-3</v>
      </c>
      <c r="J59" s="3">
        <v>6.3333333333333332E-3</v>
      </c>
      <c r="K59" s="3">
        <v>6.3333333333333332E-3</v>
      </c>
      <c r="L59" s="3">
        <v>6.3333333333333332E-3</v>
      </c>
      <c r="M59" s="13"/>
      <c r="N59" s="13"/>
      <c r="O59" s="13"/>
      <c r="Q59" s="147"/>
      <c r="R59" s="10" t="s">
        <v>0</v>
      </c>
      <c r="S59" s="3">
        <v>2.185243053658643E-3</v>
      </c>
      <c r="T59" s="3">
        <v>2.5858709468293945E-3</v>
      </c>
      <c r="U59" s="3">
        <v>2.185243053658643E-3</v>
      </c>
      <c r="V59" s="3">
        <v>2.185243053658643E-3</v>
      </c>
      <c r="W59" s="3">
        <v>2.5858709468293945E-3</v>
      </c>
      <c r="X59" s="3">
        <v>2.185243053658643E-3</v>
      </c>
      <c r="Y59" s="3">
        <v>2.185243053658643E-3</v>
      </c>
      <c r="Z59" s="3">
        <v>2.5858709468293945E-3</v>
      </c>
      <c r="AA59" s="3">
        <v>2.185243053658643E-3</v>
      </c>
      <c r="AB59" s="13"/>
    </row>
    <row r="60" spans="2:28" x14ac:dyDescent="0.25">
      <c r="B60" s="147"/>
      <c r="C60" s="10" t="s">
        <v>1</v>
      </c>
      <c r="D60" s="3">
        <v>2.6125386209863505E-2</v>
      </c>
      <c r="E60" s="3">
        <v>2.9598341741953148E-2</v>
      </c>
      <c r="F60" s="3">
        <v>3.3372443192928938E-2</v>
      </c>
      <c r="G60" s="3">
        <v>5.8789940944112017E-2</v>
      </c>
      <c r="H60" s="3">
        <v>5.9400054753803437E-2</v>
      </c>
      <c r="I60" s="3">
        <v>5.9982791661777939E-2</v>
      </c>
      <c r="J60" s="3">
        <v>3.2664554734248501E-2</v>
      </c>
      <c r="K60" s="3">
        <v>2.9801713011850289E-2</v>
      </c>
      <c r="L60" s="3">
        <v>2.6610348468848997E-2</v>
      </c>
      <c r="M60" s="13"/>
      <c r="N60" s="13"/>
      <c r="O60" s="13"/>
      <c r="Q60" s="147"/>
      <c r="R60" s="10" t="s">
        <v>1</v>
      </c>
      <c r="S60" s="3">
        <v>1.6742603862781303E-2</v>
      </c>
      <c r="T60" s="3">
        <v>2.5035601251415854E-2</v>
      </c>
      <c r="U60" s="3">
        <v>2.9854062184733163E-2</v>
      </c>
      <c r="V60" s="3">
        <v>4.6083133929904686E-2</v>
      </c>
      <c r="W60" s="3">
        <v>4.9881814771514627E-2</v>
      </c>
      <c r="X60" s="3">
        <v>4.6458267320782752E-2</v>
      </c>
      <c r="Y60" s="3">
        <v>2.9340530067123383E-2</v>
      </c>
      <c r="Z60" s="3">
        <v>2.4846213520098772E-2</v>
      </c>
      <c r="AA60" s="3">
        <v>1.6604205136049589E-2</v>
      </c>
      <c r="AB60" s="13"/>
    </row>
    <row r="61" spans="2:28" x14ac:dyDescent="0.25">
      <c r="B61" s="147"/>
      <c r="C61" s="10" t="s">
        <v>3</v>
      </c>
      <c r="D61" s="15">
        <f>0.168563494857053%</f>
        <v>1.6856349485705299E-3</v>
      </c>
      <c r="E61" s="15">
        <v>9.8635065900113412E-3</v>
      </c>
      <c r="F61" s="15">
        <v>1.7427353435801166E-2</v>
      </c>
      <c r="G61" s="15">
        <v>7.8610817787164149E-3</v>
      </c>
      <c r="H61" s="15">
        <v>7.3213657162970779E-3</v>
      </c>
      <c r="I61" s="15">
        <v>7.5090930423559778E-3</v>
      </c>
      <c r="J61" s="15">
        <v>1.843247682740819E-2</v>
      </c>
      <c r="K61" s="15">
        <v>9.8830615198091439E-3</v>
      </c>
      <c r="L61" s="15">
        <v>1.6895459345300952E-3</v>
      </c>
      <c r="M61" s="53">
        <v>3.6137510266338146E-3</v>
      </c>
      <c r="N61" s="16">
        <v>3.5198873636043647E-3</v>
      </c>
      <c r="O61" s="16">
        <v>5.8273690797450031E-4</v>
      </c>
      <c r="Q61" s="147"/>
      <c r="R61" s="10" t="s">
        <v>3</v>
      </c>
      <c r="S61" s="15">
        <v>1.4823232047317797E-3</v>
      </c>
      <c r="T61" s="15">
        <v>1.0063044262098052E-2</v>
      </c>
      <c r="U61" s="15">
        <v>2.1808725675513257E-2</v>
      </c>
      <c r="V61" s="15">
        <v>1.3446528923512851E-2</v>
      </c>
      <c r="W61" s="15">
        <v>1.2637988993659153E-2</v>
      </c>
      <c r="X61" s="15">
        <v>1.2929354734146971E-2</v>
      </c>
      <c r="Y61" s="15">
        <v>2.247158273512305E-2</v>
      </c>
      <c r="Z61" s="15">
        <v>9.931929678878534E-3</v>
      </c>
      <c r="AA61" s="15">
        <v>1.5296701375610503E-3</v>
      </c>
      <c r="AB61" s="15">
        <f>1.6%/7</f>
        <v>2.2857142857142859E-3</v>
      </c>
    </row>
    <row r="62" spans="2:28" x14ac:dyDescent="0.25">
      <c r="B62" s="147"/>
      <c r="C62" s="10" t="s">
        <v>5</v>
      </c>
      <c r="D62" s="3">
        <v>3.2030975008799718E-3</v>
      </c>
      <c r="E62" s="3">
        <v>3.5707301810786502E-3</v>
      </c>
      <c r="F62" s="3">
        <v>3.083812429113379E-3</v>
      </c>
      <c r="G62" s="3">
        <v>2.8119989049239309E-3</v>
      </c>
      <c r="H62" s="3">
        <v>3.3849583479995306E-3</v>
      </c>
      <c r="I62" s="3">
        <v>2.759200594469866E-3</v>
      </c>
      <c r="J62" s="3">
        <v>3.0153701748210724E-3</v>
      </c>
      <c r="K62" s="3">
        <v>3.5941960968360123E-3</v>
      </c>
      <c r="L62" s="3">
        <v>3.4103797567366727E-3</v>
      </c>
      <c r="M62" s="15">
        <v>2.7000000000000001E-3</v>
      </c>
      <c r="N62" s="15">
        <v>8.9999999999999998E-4</v>
      </c>
      <c r="O62" s="11"/>
      <c r="Q62" s="147"/>
      <c r="R62" s="10" t="s">
        <v>5</v>
      </c>
      <c r="S62" s="3">
        <v>3.8332805232928701E-3</v>
      </c>
      <c r="T62" s="3">
        <v>6.1969850930003031E-3</v>
      </c>
      <c r="U62" s="3">
        <v>5.7672206257807683E-3</v>
      </c>
      <c r="V62" s="3">
        <v>5.6943791906588145E-3</v>
      </c>
      <c r="W62" s="3">
        <v>6.5520870892198319E-3</v>
      </c>
      <c r="X62" s="3">
        <v>5.8218517021222348E-3</v>
      </c>
      <c r="Y62" s="3">
        <v>5.4321500242197765E-3</v>
      </c>
      <c r="Z62" s="3">
        <v>6.3681624655368965E-3</v>
      </c>
      <c r="AA62" s="3">
        <v>3.9534688912440949E-3</v>
      </c>
      <c r="AB62" s="15">
        <f>4.93%/7</f>
        <v>7.0428571428571424E-3</v>
      </c>
    </row>
    <row r="63" spans="2:28" x14ac:dyDescent="0.25">
      <c r="B63" s="147"/>
      <c r="C63" s="10" t="s">
        <v>2</v>
      </c>
      <c r="D63" s="3">
        <f>SUM(D59:D62)</f>
        <v>3.7347451992647343E-2</v>
      </c>
      <c r="E63" s="3">
        <f t="shared" ref="E63:O63" si="54">SUM(E59:E62)</f>
        <v>4.9365911846376474E-2</v>
      </c>
      <c r="F63" s="3">
        <f t="shared" si="54"/>
        <v>6.0216942391176816E-2</v>
      </c>
      <c r="G63" s="3">
        <f t="shared" si="54"/>
        <v>7.5796354961085707E-2</v>
      </c>
      <c r="H63" s="3">
        <f t="shared" si="54"/>
        <v>7.6439712151433373E-2</v>
      </c>
      <c r="I63" s="3">
        <f t="shared" si="54"/>
        <v>7.6584418631937115E-2</v>
      </c>
      <c r="J63" s="3">
        <f t="shared" si="54"/>
        <v>6.0445735069811095E-2</v>
      </c>
      <c r="K63" s="3">
        <f t="shared" si="54"/>
        <v>4.961230396182878E-2</v>
      </c>
      <c r="L63" s="3">
        <f t="shared" si="54"/>
        <v>3.8043607493449094E-2</v>
      </c>
      <c r="M63" s="15">
        <f t="shared" si="54"/>
        <v>6.3137510266338143E-3</v>
      </c>
      <c r="N63" s="15">
        <f t="shared" si="54"/>
        <v>4.4198873636043644E-3</v>
      </c>
      <c r="O63" s="15">
        <f t="shared" si="54"/>
        <v>5.8273690797450031E-4</v>
      </c>
      <c r="Q63" s="147"/>
      <c r="R63" s="10" t="s">
        <v>2</v>
      </c>
      <c r="S63" s="3">
        <f>SUM(S59:S62)</f>
        <v>2.4243450644464596E-2</v>
      </c>
      <c r="T63" s="3">
        <f t="shared" ref="T63" si="55">SUM(T59:T62)</f>
        <v>4.3881501553343603E-2</v>
      </c>
      <c r="U63" s="3">
        <f t="shared" ref="U63" si="56">SUM(U59:U62)</f>
        <v>5.9615251539685832E-2</v>
      </c>
      <c r="V63" s="3">
        <f t="shared" ref="V63" si="57">SUM(V59:V62)</f>
        <v>6.7409285097735E-2</v>
      </c>
      <c r="W63" s="3">
        <f t="shared" ref="W63" si="58">SUM(W59:W62)</f>
        <v>7.1657761801223019E-2</v>
      </c>
      <c r="X63" s="3">
        <f t="shared" ref="X63" si="59">SUM(X59:X62)</f>
        <v>6.7394716810710603E-2</v>
      </c>
      <c r="Y63" s="3">
        <f t="shared" ref="Y63" si="60">SUM(Y59:Y62)</f>
        <v>5.9429505880124849E-2</v>
      </c>
      <c r="Z63" s="3">
        <f t="shared" ref="Z63" si="61">SUM(Z59:Z62)</f>
        <v>4.3732176611343598E-2</v>
      </c>
      <c r="AA63" s="3">
        <f t="shared" ref="AA63" si="62">SUM(AA59:AA62)</f>
        <v>2.4272587218513376E-2</v>
      </c>
      <c r="AB63" s="15">
        <f t="shared" ref="AB63" si="63">SUM(AB59:AB62)</f>
        <v>9.3285714285714291E-3</v>
      </c>
    </row>
    <row r="64" spans="2:28" ht="15" customHeight="1" x14ac:dyDescent="0.25">
      <c r="B64" s="149" t="s">
        <v>129</v>
      </c>
      <c r="C64" s="14" t="s">
        <v>6</v>
      </c>
      <c r="D64" s="13"/>
      <c r="E64" s="13"/>
      <c r="F64" s="13"/>
      <c r="G64" s="13"/>
      <c r="H64" s="13"/>
      <c r="I64" s="13"/>
      <c r="J64" s="13"/>
      <c r="K64" s="13"/>
      <c r="L64" s="13"/>
      <c r="M64" s="13"/>
      <c r="N64" s="11"/>
      <c r="O64" s="11"/>
      <c r="Q64" s="153" t="s">
        <v>129</v>
      </c>
      <c r="R64" s="14" t="s">
        <v>6</v>
      </c>
      <c r="S64" s="13"/>
      <c r="T64" s="13"/>
      <c r="U64" s="13"/>
      <c r="V64" s="13"/>
      <c r="W64" s="13"/>
      <c r="X64" s="13"/>
      <c r="Y64" s="13"/>
      <c r="Z64" s="13"/>
      <c r="AA64" s="13"/>
      <c r="AB64" s="13"/>
    </row>
    <row r="65" spans="2:28" ht="30" x14ac:dyDescent="0.25">
      <c r="B65" s="150"/>
      <c r="C65" s="14" t="s">
        <v>0</v>
      </c>
      <c r="D65" s="13"/>
      <c r="E65" s="3">
        <v>6.3333333333333332E-3</v>
      </c>
      <c r="F65" s="3">
        <v>1.2666666666666666E-2</v>
      </c>
      <c r="G65" s="3">
        <v>1.2666666666666666E-2</v>
      </c>
      <c r="H65" s="3">
        <v>1.2666666666666666E-2</v>
      </c>
      <c r="I65" s="3">
        <v>1.2666666666666666E-2</v>
      </c>
      <c r="J65" s="3">
        <v>1.2666666666666666E-2</v>
      </c>
      <c r="K65" s="3">
        <v>6.3333333333333332E-3</v>
      </c>
      <c r="L65" s="13"/>
      <c r="M65" s="13"/>
      <c r="N65" s="11"/>
      <c r="O65" s="11"/>
      <c r="Q65" s="153"/>
      <c r="R65" s="14" t="s">
        <v>0</v>
      </c>
      <c r="S65" s="13"/>
      <c r="T65" s="3">
        <v>2.185243053658643E-3</v>
      </c>
      <c r="U65" s="3">
        <v>5.0000000000000001E-3</v>
      </c>
      <c r="V65" s="3">
        <v>5.0000000000000001E-3</v>
      </c>
      <c r="W65" s="3">
        <v>4.6666666666666671E-3</v>
      </c>
      <c r="X65" s="3">
        <v>5.0000000000000001E-3</v>
      </c>
      <c r="Y65" s="3">
        <v>5.0000000000000001E-3</v>
      </c>
      <c r="Z65" s="3">
        <v>2.185243053658643E-3</v>
      </c>
      <c r="AA65" s="13"/>
      <c r="AB65" s="13"/>
    </row>
    <row r="66" spans="2:28" x14ac:dyDescent="0.25">
      <c r="B66" s="150"/>
      <c r="C66" s="14" t="s">
        <v>1</v>
      </c>
      <c r="D66" s="13"/>
      <c r="E66" s="3">
        <v>2.6125386209863505E-2</v>
      </c>
      <c r="F66" s="3">
        <v>5.5723727951816654E-2</v>
      </c>
      <c r="G66" s="3">
        <v>6.2970784934882076E-2</v>
      </c>
      <c r="H66" s="3">
        <v>6.6036997927177446E-2</v>
      </c>
      <c r="I66" s="3">
        <v>6.2466267746098793E-2</v>
      </c>
      <c r="J66" s="3">
        <v>5.6412061480699292E-2</v>
      </c>
      <c r="K66" s="3">
        <v>2.6610348468848997E-2</v>
      </c>
      <c r="L66" s="13"/>
      <c r="M66" s="13"/>
      <c r="N66" s="11"/>
      <c r="O66" s="11"/>
      <c r="Q66" s="153"/>
      <c r="R66" s="14" t="s">
        <v>1</v>
      </c>
      <c r="S66" s="13"/>
      <c r="T66" s="3">
        <v>1.6742603862781303E-2</v>
      </c>
      <c r="U66" s="3">
        <v>4.1778205114197164E-2</v>
      </c>
      <c r="V66" s="3">
        <v>5.4889663436149018E-2</v>
      </c>
      <c r="W66" s="3">
        <v>5.9194592251856547E-2</v>
      </c>
      <c r="X66" s="3">
        <v>5.4186743587222162E-2</v>
      </c>
      <c r="Y66" s="3">
        <v>4.1450418656148361E-2</v>
      </c>
      <c r="Z66" s="3">
        <v>1.6604205136049589E-2</v>
      </c>
      <c r="AA66" s="13"/>
      <c r="AB66" s="13"/>
    </row>
    <row r="67" spans="2:28" x14ac:dyDescent="0.25">
      <c r="B67" s="150"/>
      <c r="C67" s="14" t="s">
        <v>3</v>
      </c>
      <c r="D67" s="15">
        <v>1.5933356799249093E-2</v>
      </c>
      <c r="E67" s="15">
        <v>1.5984199616723378E-2</v>
      </c>
      <c r="F67" s="15">
        <v>1.4834369744612618E-2</v>
      </c>
      <c r="G67" s="15">
        <v>1.4298564668152842E-2</v>
      </c>
      <c r="H67" s="15">
        <v>1.4259454808557238E-2</v>
      </c>
      <c r="I67" s="15">
        <v>1.467010833431108E-2</v>
      </c>
      <c r="J67" s="15">
        <v>1.5374085807031954E-2</v>
      </c>
      <c r="K67" s="15">
        <v>1.6840705541867104E-2</v>
      </c>
      <c r="L67" s="15">
        <v>1.6433963002072824E-2</v>
      </c>
      <c r="M67" s="13"/>
      <c r="N67" s="11"/>
      <c r="O67" s="11"/>
      <c r="Q67" s="153"/>
      <c r="R67" s="14" t="s">
        <v>3</v>
      </c>
      <c r="S67" s="15">
        <v>1.5714549824366798E-2</v>
      </c>
      <c r="T67" s="15">
        <v>1.9630306501913934E-2</v>
      </c>
      <c r="U67" s="15">
        <v>1.9421183273778675E-2</v>
      </c>
      <c r="V67" s="15">
        <v>2.212463138242577E-2</v>
      </c>
      <c r="W67" s="15">
        <v>2.3164185980257556E-2</v>
      </c>
      <c r="X67" s="15">
        <v>2.2594400952874537E-2</v>
      </c>
      <c r="Y67" s="15">
        <v>1.923933698844367E-2</v>
      </c>
      <c r="Z67" s="15">
        <v>2.0260706957741955E-2</v>
      </c>
      <c r="AA67" s="15">
        <v>1.5656965167344043E-2</v>
      </c>
      <c r="AB67" s="13"/>
    </row>
    <row r="68" spans="2:28" x14ac:dyDescent="0.25">
      <c r="B68" s="151"/>
      <c r="C68" s="14" t="s">
        <v>2</v>
      </c>
      <c r="D68" s="3">
        <v>1.5933356799249093E-2</v>
      </c>
      <c r="E68" s="3">
        <v>4.8442919159920217E-2</v>
      </c>
      <c r="F68" s="3">
        <v>8.3224764363095935E-2</v>
      </c>
      <c r="G68" s="3">
        <v>8.9936016269701588E-2</v>
      </c>
      <c r="H68" s="3">
        <v>9.2963119402401359E-2</v>
      </c>
      <c r="I68" s="3">
        <v>8.9803042747076539E-2</v>
      </c>
      <c r="J68" s="3">
        <v>8.445281395439791E-2</v>
      </c>
      <c r="K68" s="3">
        <v>4.9784387344049434E-2</v>
      </c>
      <c r="L68" s="3">
        <v>1.6433963002072824E-2</v>
      </c>
      <c r="M68" s="13"/>
      <c r="N68" s="11"/>
      <c r="O68" s="11"/>
      <c r="Q68" s="153"/>
      <c r="R68" s="14" t="s">
        <v>2</v>
      </c>
      <c r="S68" s="3">
        <f t="shared" ref="S68:AA68" si="64">SUM(S65:S67)</f>
        <v>1.5714549824366798E-2</v>
      </c>
      <c r="T68" s="3">
        <f t="shared" si="64"/>
        <v>3.8558153418353877E-2</v>
      </c>
      <c r="U68" s="3">
        <f t="shared" si="64"/>
        <v>6.6199388387975844E-2</v>
      </c>
      <c r="V68" s="3">
        <f t="shared" si="64"/>
        <v>8.2014294818574779E-2</v>
      </c>
      <c r="W68" s="3">
        <f t="shared" si="64"/>
        <v>8.7025444898780779E-2</v>
      </c>
      <c r="X68" s="3">
        <f t="shared" si="64"/>
        <v>8.178114454009669E-2</v>
      </c>
      <c r="Y68" s="3">
        <f t="shared" si="64"/>
        <v>6.5689755644592035E-2</v>
      </c>
      <c r="Z68" s="3">
        <f t="shared" si="64"/>
        <v>3.9050155147450187E-2</v>
      </c>
      <c r="AA68" s="3">
        <f t="shared" si="64"/>
        <v>1.5656965167344043E-2</v>
      </c>
      <c r="AB68" s="13"/>
    </row>
    <row r="69" spans="2:28" ht="15" customHeight="1" x14ac:dyDescent="0.25">
      <c r="B69" s="149" t="s">
        <v>160</v>
      </c>
      <c r="C69" s="2" t="s">
        <v>133</v>
      </c>
      <c r="D69" s="25"/>
      <c r="E69" s="25"/>
      <c r="F69" s="26">
        <v>4.8887324494505061E-3</v>
      </c>
      <c r="G69" s="26">
        <v>1.3434236771089993E-2</v>
      </c>
      <c r="H69" s="26">
        <v>2.0511165864914548E-2</v>
      </c>
      <c r="I69" s="26">
        <v>3.6798466893503849E-2</v>
      </c>
      <c r="J69" s="26">
        <v>4.0304665806249758E-2</v>
      </c>
      <c r="K69" s="26">
        <v>4.3640736829754785E-2</v>
      </c>
      <c r="L69" s="26">
        <v>4.6118346435136293E-2</v>
      </c>
      <c r="M69" s="25"/>
      <c r="N69" s="11"/>
      <c r="O69" s="11"/>
      <c r="Q69" s="149" t="s">
        <v>160</v>
      </c>
      <c r="R69" s="2" t="s">
        <v>133</v>
      </c>
      <c r="S69" s="25"/>
      <c r="T69" s="25"/>
      <c r="U69" s="26">
        <v>5.3674961888049363E-3</v>
      </c>
      <c r="V69" s="26">
        <v>1.6196442480504565E-2</v>
      </c>
      <c r="W69" s="26">
        <v>2.7510312199764207E-2</v>
      </c>
      <c r="X69" s="26">
        <v>3.5685818111283865E-2</v>
      </c>
      <c r="Y69" s="26">
        <v>4.4153793465050661E-2</v>
      </c>
      <c r="Z69" s="26">
        <v>4.8568112041557934E-2</v>
      </c>
      <c r="AA69" s="26">
        <v>4.9586451239433976E-2</v>
      </c>
      <c r="AB69" s="25"/>
    </row>
    <row r="70" spans="2:28" x14ac:dyDescent="0.25">
      <c r="B70" s="150"/>
      <c r="C70" s="2" t="s">
        <v>132</v>
      </c>
      <c r="D70" s="25"/>
      <c r="E70" s="26">
        <v>4.8887324494505061E-3</v>
      </c>
      <c r="F70" s="26">
        <v>5.0099730141968789E-3</v>
      </c>
      <c r="G70" s="26">
        <v>1.2036059290547145E-2</v>
      </c>
      <c r="H70" s="26">
        <v>2.9473190191247212E-2</v>
      </c>
      <c r="I70" s="26">
        <v>3.4481207712464317E-2</v>
      </c>
      <c r="J70" s="26">
        <v>3.6706558723454186E-2</v>
      </c>
      <c r="K70" s="26">
        <v>3.7271696194610654E-2</v>
      </c>
      <c r="L70" s="26">
        <v>3.4839062927764092E-2</v>
      </c>
      <c r="M70" s="25"/>
      <c r="N70" s="11"/>
      <c r="O70" s="11"/>
      <c r="Q70" s="150"/>
      <c r="R70" s="2" t="s">
        <v>132</v>
      </c>
      <c r="S70" s="25"/>
      <c r="T70" s="26">
        <v>2.9822790794941036E-3</v>
      </c>
      <c r="U70" s="26">
        <v>8.1770212972307847E-3</v>
      </c>
      <c r="V70" s="26">
        <v>1.5575134338943293E-2</v>
      </c>
      <c r="W70" s="26">
        <v>2.3959763478598205E-2</v>
      </c>
      <c r="X70" s="26">
        <v>3.3964339943445804E-2</v>
      </c>
      <c r="Y70" s="26">
        <v>3.7129980693986042E-2</v>
      </c>
      <c r="Z70" s="26">
        <v>3.7181503808164297E-2</v>
      </c>
      <c r="AA70" s="26">
        <v>3.3305147159106409E-2</v>
      </c>
      <c r="AB70" s="25"/>
    </row>
    <row r="71" spans="2:28" x14ac:dyDescent="0.25">
      <c r="B71" s="150"/>
      <c r="C71" s="14" t="s">
        <v>134</v>
      </c>
      <c r="D71" s="26">
        <v>3.4608314756150033E-2</v>
      </c>
      <c r="E71" s="26">
        <v>4.6374516015487505E-2</v>
      </c>
      <c r="F71" s="26">
        <v>3.6012358715632208E-2</v>
      </c>
      <c r="G71" s="26">
        <v>3.4684578982361457E-2</v>
      </c>
      <c r="H71" s="26">
        <v>2.9944463999374241E-2</v>
      </c>
      <c r="I71" s="26">
        <v>1.2601196761703624E-2</v>
      </c>
      <c r="J71" s="26">
        <v>5.0373499159138023E-3</v>
      </c>
      <c r="K71" s="26">
        <v>5.0999256912667677E-3</v>
      </c>
      <c r="L71" s="25"/>
      <c r="M71" s="25"/>
      <c r="N71" s="11"/>
      <c r="O71" s="11"/>
      <c r="Q71" s="150"/>
      <c r="R71" s="14" t="s">
        <v>134</v>
      </c>
      <c r="S71" s="26">
        <v>3.3174823987949652E-2</v>
      </c>
      <c r="T71" s="26">
        <v>4.9547051210944722E-2</v>
      </c>
      <c r="U71" s="26">
        <v>3.6882972823072659E-2</v>
      </c>
      <c r="V71" s="26">
        <v>3.3782493658110799E-2</v>
      </c>
      <c r="W71" s="26">
        <v>2.4097663578310589E-2</v>
      </c>
      <c r="X71" s="26">
        <v>1.5520580453342789E-2</v>
      </c>
      <c r="Y71" s="26">
        <v>8.4891907537225451E-3</v>
      </c>
      <c r="Z71" s="26">
        <v>5.4265962315388138E-3</v>
      </c>
      <c r="AA71" s="25"/>
      <c r="AB71" s="25"/>
    </row>
    <row r="72" spans="2:28" x14ac:dyDescent="0.25">
      <c r="B72" s="151"/>
      <c r="C72" s="14" t="s">
        <v>135</v>
      </c>
      <c r="D72" s="26">
        <v>4.6374516015487505E-2</v>
      </c>
      <c r="E72" s="26">
        <v>4.3337635417888848E-2</v>
      </c>
      <c r="F72" s="26">
        <v>4.6128123900035199E-2</v>
      </c>
      <c r="G72" s="26">
        <v>3.687864210567484E-2</v>
      </c>
      <c r="H72" s="26">
        <v>2.1447847002229264E-2</v>
      </c>
      <c r="I72" s="26">
        <v>1.3477257616645156E-2</v>
      </c>
      <c r="J72" s="26">
        <v>5.0999256912667677E-3</v>
      </c>
      <c r="K72" s="25"/>
      <c r="L72" s="25"/>
      <c r="M72" s="25"/>
      <c r="N72" s="11"/>
      <c r="O72" s="11"/>
      <c r="Q72" s="151"/>
      <c r="R72" s="14" t="s">
        <v>135</v>
      </c>
      <c r="S72" s="26">
        <v>4.9547051210944722E-2</v>
      </c>
      <c r="T72" s="26">
        <v>4.8609027455758319E-2</v>
      </c>
      <c r="U72" s="26">
        <v>5.4343246986655519E-2</v>
      </c>
      <c r="V72" s="26">
        <v>3.5535794925882484E-2</v>
      </c>
      <c r="W72" s="26">
        <v>2.7925527884612469E-2</v>
      </c>
      <c r="X72" s="26">
        <v>1.6290396394594314E-2</v>
      </c>
      <c r="Y72" s="26">
        <v>5.4265962315388138E-3</v>
      </c>
      <c r="Z72" s="25"/>
      <c r="AA72" s="25"/>
      <c r="AB72" s="25"/>
    </row>
    <row r="73" spans="2:28" x14ac:dyDescent="0.25">
      <c r="B73" s="12"/>
      <c r="C73" s="12"/>
    </row>
    <row r="74" spans="2:28" x14ac:dyDescent="0.25">
      <c r="B74" s="148" t="s">
        <v>53</v>
      </c>
      <c r="C74" s="148"/>
      <c r="D74" s="129" t="s">
        <v>156</v>
      </c>
      <c r="E74" s="129"/>
      <c r="F74" s="129"/>
      <c r="G74" s="129"/>
      <c r="H74" s="129"/>
      <c r="I74" s="129"/>
      <c r="J74" s="129"/>
      <c r="K74" s="129"/>
      <c r="L74" s="129"/>
      <c r="M74" s="129"/>
      <c r="N74" s="129"/>
      <c r="O74" s="129"/>
      <c r="Q74" s="148" t="s">
        <v>54</v>
      </c>
      <c r="R74" s="148"/>
      <c r="S74" s="129" t="s">
        <v>156</v>
      </c>
      <c r="T74" s="129"/>
      <c r="U74" s="129"/>
      <c r="V74" s="129"/>
      <c r="W74" s="129"/>
      <c r="X74" s="129"/>
      <c r="Y74" s="129"/>
      <c r="Z74" s="129"/>
      <c r="AA74" s="129"/>
      <c r="AB74" s="129"/>
    </row>
    <row r="75" spans="2:28" x14ac:dyDescent="0.25">
      <c r="B75" s="148"/>
      <c r="C75" s="148"/>
      <c r="D75" s="2">
        <v>1</v>
      </c>
      <c r="E75" s="2">
        <v>2</v>
      </c>
      <c r="F75" s="2">
        <v>3</v>
      </c>
      <c r="G75" s="2">
        <v>4</v>
      </c>
      <c r="H75" s="2">
        <v>5</v>
      </c>
      <c r="I75" s="2">
        <v>6</v>
      </c>
      <c r="J75" s="2">
        <v>7</v>
      </c>
      <c r="K75" s="2">
        <v>8</v>
      </c>
      <c r="L75" s="2">
        <v>9</v>
      </c>
      <c r="M75" s="9" t="s">
        <v>4</v>
      </c>
      <c r="N75" s="2" t="s">
        <v>125</v>
      </c>
      <c r="O75" s="2" t="s">
        <v>124</v>
      </c>
      <c r="Q75" s="148"/>
      <c r="R75" s="148"/>
      <c r="S75" s="2">
        <v>1</v>
      </c>
      <c r="T75" s="2">
        <v>2</v>
      </c>
      <c r="U75" s="2">
        <v>3</v>
      </c>
      <c r="V75" s="2">
        <v>4</v>
      </c>
      <c r="W75" s="2">
        <v>5</v>
      </c>
      <c r="X75" s="2">
        <v>6</v>
      </c>
      <c r="Y75" s="2">
        <v>7</v>
      </c>
      <c r="Z75" s="2">
        <v>8</v>
      </c>
      <c r="AA75" s="2">
        <v>9</v>
      </c>
      <c r="AB75" s="9" t="s">
        <v>4</v>
      </c>
    </row>
    <row r="76" spans="2:28" x14ac:dyDescent="0.25">
      <c r="B76" s="147" t="s">
        <v>49</v>
      </c>
      <c r="C76" s="10" t="s">
        <v>6</v>
      </c>
      <c r="D76" s="13"/>
      <c r="E76" s="13"/>
      <c r="F76" s="13"/>
      <c r="G76" s="13"/>
      <c r="H76" s="13"/>
      <c r="I76" s="13"/>
      <c r="J76" s="13"/>
      <c r="K76" s="13"/>
      <c r="L76" s="13"/>
      <c r="M76" s="13"/>
      <c r="N76" s="13"/>
      <c r="O76" s="13"/>
      <c r="Q76" s="147" t="s">
        <v>49</v>
      </c>
      <c r="R76" s="10" t="s">
        <v>6</v>
      </c>
      <c r="S76" s="13"/>
      <c r="T76" s="13"/>
      <c r="U76" s="13"/>
      <c r="V76" s="13"/>
      <c r="W76" s="13"/>
      <c r="X76" s="13"/>
      <c r="Y76" s="13"/>
      <c r="Z76" s="13"/>
      <c r="AA76" s="13"/>
      <c r="AB76" s="13"/>
    </row>
    <row r="77" spans="2:28" x14ac:dyDescent="0.25">
      <c r="B77" s="147"/>
      <c r="C77" s="10" t="s">
        <v>0</v>
      </c>
      <c r="D77" s="3">
        <f t="shared" ref="D77:L77" si="65">D41/D59</f>
        <v>1.2218117839673857</v>
      </c>
      <c r="E77" s="3">
        <f t="shared" si="65"/>
        <v>1.2759431023890639</v>
      </c>
      <c r="F77" s="3">
        <f t="shared" si="65"/>
        <v>1.0088504673697918</v>
      </c>
      <c r="G77" s="3">
        <f t="shared" si="65"/>
        <v>1.0366793227028426</v>
      </c>
      <c r="H77" s="3">
        <f t="shared" si="65"/>
        <v>0.99512105109386428</v>
      </c>
      <c r="I77" s="3">
        <f t="shared" si="65"/>
        <v>0.93180336761611449</v>
      </c>
      <c r="J77" s="3">
        <f t="shared" si="65"/>
        <v>1.0255386732119955</v>
      </c>
      <c r="K77" s="3">
        <f t="shared" si="65"/>
        <v>1.0133870363915676</v>
      </c>
      <c r="L77" s="3">
        <f t="shared" si="65"/>
        <v>0.91035951975954954</v>
      </c>
      <c r="M77" s="13"/>
      <c r="N77" s="13"/>
      <c r="O77" s="13"/>
      <c r="Q77" s="147"/>
      <c r="R77" s="10" t="s">
        <v>0</v>
      </c>
      <c r="S77" s="3">
        <f t="shared" ref="S77:AA77" si="66">S41/S59</f>
        <v>1.3810249168149811</v>
      </c>
      <c r="T77" s="3">
        <f t="shared" si="66"/>
        <v>1.3472415529225032</v>
      </c>
      <c r="U77" s="3">
        <f t="shared" si="66"/>
        <v>1.1979085623839527</v>
      </c>
      <c r="V77" s="3">
        <f t="shared" si="66"/>
        <v>0.89835187388459259</v>
      </c>
      <c r="W77" s="3">
        <f t="shared" si="66"/>
        <v>1.0815466824342441</v>
      </c>
      <c r="X77" s="3">
        <f t="shared" si="66"/>
        <v>0.9624896360421874</v>
      </c>
      <c r="Y77" s="3">
        <f t="shared" si="66"/>
        <v>1.1252144678525895</v>
      </c>
      <c r="Z77" s="3">
        <f t="shared" si="66"/>
        <v>1.2461086925247984</v>
      </c>
      <c r="AA77" s="3">
        <f t="shared" si="66"/>
        <v>0.69920483845296844</v>
      </c>
      <c r="AB77" s="13"/>
    </row>
    <row r="78" spans="2:28" x14ac:dyDescent="0.25">
      <c r="B78" s="147"/>
      <c r="C78" s="10" t="s">
        <v>1</v>
      </c>
      <c r="D78" s="3">
        <f t="shared" ref="D78:L78" si="67">D42/D60</f>
        <v>1.2854750917572115</v>
      </c>
      <c r="E78" s="3">
        <f t="shared" si="67"/>
        <v>1.2851298068949972</v>
      </c>
      <c r="F78" s="3">
        <f t="shared" si="67"/>
        <v>1.2426409890042238</v>
      </c>
      <c r="G78" s="3">
        <f t="shared" si="67"/>
        <v>1.1406769328844002</v>
      </c>
      <c r="H78" s="3">
        <f t="shared" si="67"/>
        <v>1.1917092630469599</v>
      </c>
      <c r="I78" s="3">
        <f t="shared" si="67"/>
        <v>1.1418230621512755</v>
      </c>
      <c r="J78" s="3">
        <f t="shared" si="67"/>
        <v>1.0324952145921553</v>
      </c>
      <c r="K78" s="3">
        <f t="shared" si="67"/>
        <v>1.0672014508120258</v>
      </c>
      <c r="L78" s="3">
        <f t="shared" si="67"/>
        <v>1.1157663698258302</v>
      </c>
      <c r="M78" s="13"/>
      <c r="N78" s="13"/>
      <c r="O78" s="13"/>
      <c r="Q78" s="147"/>
      <c r="R78" s="10" t="s">
        <v>1</v>
      </c>
      <c r="S78" s="3">
        <f t="shared" ref="S78:AA78" si="68">S42/S60</f>
        <v>1.636126639622842</v>
      </c>
      <c r="T78" s="3">
        <f t="shared" si="68"/>
        <v>1.4036358085121932</v>
      </c>
      <c r="U78" s="3">
        <f t="shared" si="68"/>
        <v>1.2265553766533093</v>
      </c>
      <c r="V78" s="3">
        <f t="shared" si="68"/>
        <v>1.1405040566405917</v>
      </c>
      <c r="W78" s="3">
        <f t="shared" si="68"/>
        <v>1.1502845660612169</v>
      </c>
      <c r="X78" s="3">
        <f t="shared" si="68"/>
        <v>1.0530736538970311</v>
      </c>
      <c r="Y78" s="3">
        <f t="shared" si="68"/>
        <v>1.0222074131435124</v>
      </c>
      <c r="Z78" s="3">
        <f t="shared" si="68"/>
        <v>1.1500707220687931</v>
      </c>
      <c r="AA78" s="3">
        <f t="shared" si="68"/>
        <v>1.203939017735425</v>
      </c>
      <c r="AB78" s="13"/>
    </row>
    <row r="79" spans="2:28" x14ac:dyDescent="0.25">
      <c r="B79" s="147"/>
      <c r="C79" s="10" t="s">
        <v>3</v>
      </c>
      <c r="D79" s="3">
        <f t="shared" ref="D79:L79" si="69">D43/D61</f>
        <v>5.6923921862367886</v>
      </c>
      <c r="E79" s="3">
        <f t="shared" si="69"/>
        <v>2.2468131394669686</v>
      </c>
      <c r="F79" s="3">
        <f t="shared" si="69"/>
        <v>1.9662563847101884</v>
      </c>
      <c r="G79" s="3">
        <f t="shared" si="69"/>
        <v>2.54764600419466</v>
      </c>
      <c r="H79" s="3">
        <f t="shared" si="69"/>
        <v>2.6850978594843116</v>
      </c>
      <c r="I79" s="3">
        <f t="shared" si="69"/>
        <v>2.4407279891530211</v>
      </c>
      <c r="J79" s="3">
        <f t="shared" si="69"/>
        <v>2.1733219406486803</v>
      </c>
      <c r="K79" s="3">
        <f t="shared" si="69"/>
        <v>2.6389868012659745</v>
      </c>
      <c r="L79" s="3">
        <f t="shared" si="69"/>
        <v>5.6411054675243175</v>
      </c>
      <c r="M79" s="3">
        <f>M43/M61</f>
        <v>3.9935876277455447</v>
      </c>
      <c r="N79" s="3">
        <f t="shared" ref="N79:O79" si="70">N43/N61</f>
        <v>3.6128526452250136</v>
      </c>
      <c r="O79" s="3">
        <f t="shared" si="70"/>
        <v>9.3652277893285376</v>
      </c>
      <c r="Q79" s="147"/>
      <c r="R79" s="10" t="s">
        <v>3</v>
      </c>
      <c r="S79" s="3">
        <f t="shared" ref="S79:AA79" si="71">S43/S61</f>
        <v>7.9870274909352519</v>
      </c>
      <c r="T79" s="3">
        <f t="shared" si="71"/>
        <v>1.9958992783748288</v>
      </c>
      <c r="U79" s="3">
        <f t="shared" si="71"/>
        <v>1.5073650176803248</v>
      </c>
      <c r="V79" s="3">
        <f t="shared" si="71"/>
        <v>1.4931239901312419</v>
      </c>
      <c r="W79" s="3">
        <f t="shared" si="71"/>
        <v>1.5133811159245367</v>
      </c>
      <c r="X79" s="3">
        <f t="shared" si="71"/>
        <v>1.6432462371620444</v>
      </c>
      <c r="Y79" s="3">
        <f t="shared" si="71"/>
        <v>1.619703640020715</v>
      </c>
      <c r="Z79" s="3">
        <f t="shared" si="71"/>
        <v>2.0568022755582951</v>
      </c>
      <c r="AA79" s="3">
        <f t="shared" si="71"/>
        <v>6.7215227029853803</v>
      </c>
      <c r="AB79" s="3">
        <f>AB43/AB61</f>
        <v>10.630235890652557</v>
      </c>
    </row>
    <row r="80" spans="2:28" ht="15" customHeight="1" x14ac:dyDescent="0.25">
      <c r="B80" s="147"/>
      <c r="C80" s="10" t="s">
        <v>5</v>
      </c>
      <c r="D80" s="3">
        <f t="shared" ref="D80:L80" si="72">D44/D62</f>
        <v>5.1577985583247514</v>
      </c>
      <c r="E80" s="3">
        <f t="shared" si="72"/>
        <v>3.6918491934359827</v>
      </c>
      <c r="F80" s="3">
        <f t="shared" si="72"/>
        <v>3.5367660485753261</v>
      </c>
      <c r="G80" s="3">
        <f t="shared" si="72"/>
        <v>4.3026114771385275</v>
      </c>
      <c r="H80" s="3">
        <f t="shared" si="72"/>
        <v>3.7607790836786963</v>
      </c>
      <c r="I80" s="3">
        <f t="shared" si="72"/>
        <v>4.2173829112967729</v>
      </c>
      <c r="J80" s="3">
        <f t="shared" si="72"/>
        <v>3.9066160417774638</v>
      </c>
      <c r="K80" s="3">
        <f t="shared" si="72"/>
        <v>3.7874813539046905</v>
      </c>
      <c r="L80" s="3">
        <f t="shared" si="72"/>
        <v>4.6462927805908754</v>
      </c>
      <c r="M80" s="3">
        <f>M44/M62</f>
        <v>5.8401743729704672</v>
      </c>
      <c r="N80" s="3">
        <f t="shared" ref="N80" si="73">N44/N62</f>
        <v>8.6425087968393104</v>
      </c>
      <c r="O80" s="13"/>
      <c r="Q80" s="147"/>
      <c r="R80" s="10" t="s">
        <v>5</v>
      </c>
      <c r="S80" s="3">
        <f t="shared" ref="S80:AA80" si="74">S44/S62</f>
        <v>6.2780741696248361</v>
      </c>
      <c r="T80" s="3">
        <f t="shared" si="74"/>
        <v>4.942255345555977</v>
      </c>
      <c r="U80" s="3">
        <f t="shared" si="74"/>
        <v>4.6234110513875333</v>
      </c>
      <c r="V80" s="3">
        <f t="shared" si="74"/>
        <v>4.5234917160453358</v>
      </c>
      <c r="W80" s="3">
        <f t="shared" si="74"/>
        <v>4.1216000154591574</v>
      </c>
      <c r="X80" s="3">
        <f t="shared" si="74"/>
        <v>4.5185217440503065</v>
      </c>
      <c r="Y80" s="3">
        <f t="shared" si="74"/>
        <v>5.2362198451863096</v>
      </c>
      <c r="Z80" s="3">
        <f t="shared" si="74"/>
        <v>4.8833562279341152</v>
      </c>
      <c r="AA80" s="3">
        <f t="shared" si="74"/>
        <v>4.8068319732429998</v>
      </c>
      <c r="AB80" s="3">
        <f>AB44/AB62</f>
        <v>6.5846900701532221</v>
      </c>
    </row>
    <row r="81" spans="2:28" x14ac:dyDescent="0.25">
      <c r="B81" s="147"/>
      <c r="C81" s="10" t="s">
        <v>2</v>
      </c>
      <c r="D81" s="3">
        <f t="shared" ref="D81:M81" si="75">D46/D63</f>
        <v>1.8056894866444024</v>
      </c>
      <c r="E81" s="3">
        <f t="shared" si="75"/>
        <v>1.650181971502964</v>
      </c>
      <c r="F81" s="3">
        <f t="shared" si="75"/>
        <v>1.5449592170413795</v>
      </c>
      <c r="G81" s="3">
        <f t="shared" si="75"/>
        <v>1.3952142900479956</v>
      </c>
      <c r="H81" s="3">
        <f t="shared" si="75"/>
        <v>1.432222724098223</v>
      </c>
      <c r="I81" s="3">
        <f t="shared" si="75"/>
        <v>1.3626194079893439</v>
      </c>
      <c r="J81" s="3">
        <f t="shared" si="75"/>
        <v>1.5230301097935959</v>
      </c>
      <c r="K81" s="3">
        <f t="shared" si="75"/>
        <v>1.5705130107633107</v>
      </c>
      <c r="L81" s="3">
        <f t="shared" si="75"/>
        <v>1.599035314011261</v>
      </c>
      <c r="M81" s="3">
        <f t="shared" si="75"/>
        <v>4.7832583307991419</v>
      </c>
      <c r="N81" s="3">
        <f t="shared" ref="N81:O81" si="76">N46/N63</f>
        <v>4.6370168747771006</v>
      </c>
      <c r="O81" s="3">
        <f t="shared" si="76"/>
        <v>9.3652277893285376</v>
      </c>
      <c r="Q81" s="147"/>
      <c r="R81" s="10" t="s">
        <v>2</v>
      </c>
      <c r="S81" s="3">
        <f t="shared" ref="S81:AB81" si="77">S46/S63</f>
        <v>2.7354138608541998</v>
      </c>
      <c r="T81" s="3">
        <f t="shared" si="77"/>
        <v>2.0358593374196738</v>
      </c>
      <c r="U81" s="3">
        <f t="shared" si="77"/>
        <v>1.6568465458410659</v>
      </c>
      <c r="V81" s="3">
        <f t="shared" si="77"/>
        <v>1.4887701338631218</v>
      </c>
      <c r="W81" s="3">
        <f t="shared" si="77"/>
        <v>1.4835266308194106</v>
      </c>
      <c r="X81" s="3">
        <f t="shared" si="77"/>
        <v>1.4627189310992199</v>
      </c>
      <c r="Y81" s="3">
        <f t="shared" si="77"/>
        <v>1.6371028012268352</v>
      </c>
      <c r="Z81" s="3">
        <f t="shared" si="77"/>
        <v>1.9053065007400529</v>
      </c>
      <c r="AA81" s="3">
        <f t="shared" si="77"/>
        <v>2.0930507205546882</v>
      </c>
      <c r="AB81" s="3">
        <f t="shared" si="77"/>
        <v>7.5759417260182955</v>
      </c>
    </row>
    <row r="82" spans="2:28" x14ac:dyDescent="0.25">
      <c r="B82" s="153" t="s">
        <v>128</v>
      </c>
      <c r="C82" s="14" t="s">
        <v>6</v>
      </c>
      <c r="D82" s="13"/>
      <c r="E82" s="13"/>
      <c r="F82" s="13"/>
      <c r="G82" s="13"/>
      <c r="H82" s="13"/>
      <c r="I82" s="13"/>
      <c r="J82" s="13"/>
      <c r="K82" s="13"/>
      <c r="L82" s="13"/>
      <c r="M82" s="13"/>
      <c r="N82" s="13"/>
      <c r="O82" s="13"/>
      <c r="Q82" s="153" t="s">
        <v>128</v>
      </c>
      <c r="R82" s="14" t="s">
        <v>6</v>
      </c>
      <c r="S82" s="13"/>
      <c r="T82" s="13"/>
      <c r="U82" s="13"/>
      <c r="V82" s="13"/>
      <c r="W82" s="13"/>
      <c r="X82" s="13"/>
      <c r="Y82" s="13"/>
      <c r="Z82" s="13"/>
      <c r="AA82" s="13"/>
      <c r="AB82" s="13"/>
    </row>
    <row r="83" spans="2:28" ht="30" x14ac:dyDescent="0.25">
      <c r="B83" s="153"/>
      <c r="C83" s="14" t="s">
        <v>0</v>
      </c>
      <c r="D83" s="13"/>
      <c r="E83" s="3">
        <f t="shared" ref="E83:K85" si="78">E48/E65</f>
        <v>1.1986132173957873</v>
      </c>
      <c r="F83" s="3">
        <f t="shared" si="78"/>
        <v>1.0698955593443971</v>
      </c>
      <c r="G83" s="3">
        <f t="shared" si="78"/>
        <v>0.98125935891055227</v>
      </c>
      <c r="H83" s="3">
        <f t="shared" si="78"/>
        <v>0.93910430318460703</v>
      </c>
      <c r="I83" s="3">
        <f t="shared" si="78"/>
        <v>0.95148935425589154</v>
      </c>
      <c r="J83" s="3">
        <f t="shared" si="78"/>
        <v>0.89495766202661731</v>
      </c>
      <c r="K83" s="3">
        <f t="shared" si="78"/>
        <v>0.96820417489640209</v>
      </c>
      <c r="L83" s="13"/>
      <c r="M83" s="13"/>
      <c r="N83" s="13"/>
      <c r="O83" s="13"/>
      <c r="Q83" s="153"/>
      <c r="R83" s="14" t="s">
        <v>0</v>
      </c>
      <c r="S83" s="13"/>
      <c r="T83" s="3">
        <f t="shared" ref="T83:Z85" si="79">T48/T65</f>
        <v>1.4556066343532266</v>
      </c>
      <c r="U83" s="3">
        <f t="shared" si="79"/>
        <v>1.2479834413904363</v>
      </c>
      <c r="V83" s="3">
        <f t="shared" si="79"/>
        <v>1.1600237953599049</v>
      </c>
      <c r="W83" s="3">
        <f t="shared" si="79"/>
        <v>0.99883576562372445</v>
      </c>
      <c r="X83" s="3">
        <f t="shared" si="79"/>
        <v>1.0485886728037555</v>
      </c>
      <c r="Y83" s="3">
        <f t="shared" si="79"/>
        <v>0.93497662558436034</v>
      </c>
      <c r="Z83" s="3">
        <f t="shared" si="79"/>
        <v>0.94594540369649815</v>
      </c>
      <c r="AA83" s="13"/>
      <c r="AB83" s="13"/>
    </row>
    <row r="84" spans="2:28" x14ac:dyDescent="0.25">
      <c r="B84" s="153"/>
      <c r="C84" s="14" t="s">
        <v>1</v>
      </c>
      <c r="D84" s="13"/>
      <c r="E84" s="3">
        <f t="shared" si="78"/>
        <v>1.4137881082174888</v>
      </c>
      <c r="F84" s="3">
        <f t="shared" si="78"/>
        <v>1.1962810617033688</v>
      </c>
      <c r="G84" s="3">
        <f t="shared" si="78"/>
        <v>1.0419921534408485</v>
      </c>
      <c r="H84" s="3">
        <f t="shared" si="78"/>
        <v>1.1262937920685079</v>
      </c>
      <c r="I84" s="3">
        <f t="shared" si="78"/>
        <v>1.1243704514651951</v>
      </c>
      <c r="J84" s="3">
        <f t="shared" si="78"/>
        <v>1.1363456117862836</v>
      </c>
      <c r="K84" s="3">
        <f t="shared" si="78"/>
        <v>1.0999438065908509</v>
      </c>
      <c r="L84" s="13"/>
      <c r="M84" s="13"/>
      <c r="N84" s="13"/>
      <c r="O84" s="13"/>
      <c r="Q84" s="153"/>
      <c r="R84" s="14" t="s">
        <v>1</v>
      </c>
      <c r="S84" s="13"/>
      <c r="T84" s="3">
        <f t="shared" si="79"/>
        <v>1.630257717831203</v>
      </c>
      <c r="U84" s="3">
        <f t="shared" si="79"/>
        <v>1.3653524535527573</v>
      </c>
      <c r="V84" s="3">
        <f t="shared" si="79"/>
        <v>1.201913642863794</v>
      </c>
      <c r="W84" s="3">
        <f t="shared" si="79"/>
        <v>1.2207898368483414</v>
      </c>
      <c r="X84" s="3">
        <f t="shared" si="79"/>
        <v>1.243214139145183</v>
      </c>
      <c r="Y84" s="3">
        <f t="shared" si="79"/>
        <v>1.2962667526443248</v>
      </c>
      <c r="Z84" s="3">
        <f t="shared" si="79"/>
        <v>1.1625524134819485</v>
      </c>
      <c r="AA84" s="13"/>
      <c r="AB84" s="13"/>
    </row>
    <row r="85" spans="2:28" x14ac:dyDescent="0.25">
      <c r="B85" s="153"/>
      <c r="C85" s="14" t="s">
        <v>3</v>
      </c>
      <c r="D85" s="3">
        <f>D50/D67</f>
        <v>3.2320452614027322</v>
      </c>
      <c r="E85" s="3">
        <f t="shared" si="78"/>
        <v>2.8010070214528557</v>
      </c>
      <c r="F85" s="3">
        <f t="shared" si="78"/>
        <v>2.3565874344040201</v>
      </c>
      <c r="G85" s="3">
        <f t="shared" si="78"/>
        <v>3.1593994362966713</v>
      </c>
      <c r="H85" s="3">
        <f t="shared" si="78"/>
        <v>3.8285659742781006</v>
      </c>
      <c r="I85" s="3">
        <f t="shared" si="78"/>
        <v>3.2606957707961448</v>
      </c>
      <c r="J85" s="3">
        <f t="shared" si="78"/>
        <v>2.5374394401538525</v>
      </c>
      <c r="K85" s="3">
        <f t="shared" si="78"/>
        <v>2.7891237546254573</v>
      </c>
      <c r="L85" s="3">
        <f>L50/L67</f>
        <v>2.7303081727633693</v>
      </c>
      <c r="M85" s="13"/>
      <c r="N85" s="13"/>
      <c r="O85" s="13"/>
      <c r="Q85" s="153"/>
      <c r="R85" s="14" t="s">
        <v>3</v>
      </c>
      <c r="S85" s="3">
        <f>S50/S67</f>
        <v>4.0846147543595315</v>
      </c>
      <c r="T85" s="3">
        <f t="shared" si="79"/>
        <v>2.9012506070345996</v>
      </c>
      <c r="U85" s="3">
        <f t="shared" si="79"/>
        <v>2.6111046414792209</v>
      </c>
      <c r="V85" s="3">
        <f t="shared" si="79"/>
        <v>3.2601530603929492</v>
      </c>
      <c r="W85" s="3">
        <f t="shared" si="79"/>
        <v>3.6765914554849135</v>
      </c>
      <c r="X85" s="3">
        <f t="shared" si="79"/>
        <v>3.3026100761123467</v>
      </c>
      <c r="Y85" s="3">
        <f t="shared" si="79"/>
        <v>2.6696866773577757</v>
      </c>
      <c r="Z85" s="3">
        <f t="shared" si="79"/>
        <v>2.9512545645995885</v>
      </c>
      <c r="AA85" s="3">
        <f>AA50/AA67</f>
        <v>3.1594127397584657</v>
      </c>
      <c r="AB85" s="13"/>
    </row>
    <row r="86" spans="2:28" x14ac:dyDescent="0.25">
      <c r="B86" s="153"/>
      <c r="C86" s="14" t="s">
        <v>2</v>
      </c>
      <c r="D86" s="3">
        <f t="shared" ref="D86:L86" si="80">D52/D68</f>
        <v>3.2320452614027322</v>
      </c>
      <c r="E86" s="3">
        <f t="shared" si="80"/>
        <v>1.8433825685349996</v>
      </c>
      <c r="F86" s="3">
        <f t="shared" si="80"/>
        <v>1.3838638183415362</v>
      </c>
      <c r="G86" s="3">
        <f t="shared" si="80"/>
        <v>1.37007654190427</v>
      </c>
      <c r="H86" s="3">
        <f t="shared" si="80"/>
        <v>1.5152852699352548</v>
      </c>
      <c r="I86" s="3">
        <f t="shared" si="80"/>
        <v>1.4489730010992705</v>
      </c>
      <c r="J86" s="3">
        <f t="shared" si="80"/>
        <v>1.3552010315008995</v>
      </c>
      <c r="K86" s="3">
        <f t="shared" si="80"/>
        <v>1.6545881958151389</v>
      </c>
      <c r="L86" s="3">
        <f t="shared" si="80"/>
        <v>2.7303081727633693</v>
      </c>
      <c r="M86" s="13"/>
      <c r="N86" s="13"/>
      <c r="O86" s="13"/>
      <c r="Q86" s="153"/>
      <c r="R86" s="14" t="s">
        <v>2</v>
      </c>
      <c r="S86" s="3">
        <f t="shared" ref="S86:AA86" si="81">S52/S68</f>
        <v>4.0846147543595315</v>
      </c>
      <c r="T86" s="3">
        <f t="shared" si="81"/>
        <v>2.2674335867911766</v>
      </c>
      <c r="U86" s="3">
        <f t="shared" si="81"/>
        <v>1.7219590184996156</v>
      </c>
      <c r="V86" s="3">
        <f t="shared" si="81"/>
        <v>1.7546019183938519</v>
      </c>
      <c r="W86" s="3">
        <f t="shared" si="81"/>
        <v>1.8625660417727783</v>
      </c>
      <c r="X86" s="3">
        <f t="shared" si="81"/>
        <v>1.8002825250799519</v>
      </c>
      <c r="Y86" s="3">
        <f t="shared" si="81"/>
        <v>1.6710167860604079</v>
      </c>
      <c r="Z86" s="3">
        <f t="shared" si="81"/>
        <v>2.0784778693454751</v>
      </c>
      <c r="AA86" s="3">
        <f t="shared" si="81"/>
        <v>3.1594127397584657</v>
      </c>
      <c r="AB86" s="13"/>
    </row>
    <row r="88" spans="2:28" x14ac:dyDescent="0.25">
      <c r="B88" s="148" t="s">
        <v>53</v>
      </c>
      <c r="C88" s="148"/>
      <c r="D88" s="137" t="s">
        <v>158</v>
      </c>
      <c r="E88" s="138"/>
      <c r="F88" s="138"/>
      <c r="G88" s="138"/>
      <c r="H88" s="138"/>
      <c r="I88" s="138"/>
      <c r="J88" s="138"/>
      <c r="K88" s="138"/>
      <c r="L88" s="138"/>
      <c r="M88" s="139"/>
      <c r="Q88" s="148" t="s">
        <v>54</v>
      </c>
      <c r="R88" s="148"/>
      <c r="S88" s="129" t="s">
        <v>158</v>
      </c>
      <c r="T88" s="129"/>
      <c r="U88" s="129"/>
      <c r="V88" s="129"/>
      <c r="W88" s="129"/>
      <c r="X88" s="129"/>
      <c r="Y88" s="129"/>
      <c r="Z88" s="129"/>
      <c r="AA88" s="129"/>
      <c r="AB88" s="129"/>
    </row>
    <row r="89" spans="2:28" x14ac:dyDescent="0.25">
      <c r="B89" s="148"/>
      <c r="C89" s="148"/>
      <c r="D89" s="2">
        <v>1</v>
      </c>
      <c r="E89" s="2">
        <v>2</v>
      </c>
      <c r="F89" s="2">
        <v>3</v>
      </c>
      <c r="G89" s="2">
        <v>4</v>
      </c>
      <c r="H89" s="2">
        <v>5</v>
      </c>
      <c r="I89" s="2">
        <v>6</v>
      </c>
      <c r="J89" s="2">
        <v>7</v>
      </c>
      <c r="K89" s="2">
        <v>8</v>
      </c>
      <c r="L89" s="2">
        <v>9</v>
      </c>
      <c r="M89" s="9" t="s">
        <v>17</v>
      </c>
      <c r="Q89" s="148"/>
      <c r="R89" s="148"/>
      <c r="S89" s="2">
        <v>1</v>
      </c>
      <c r="T89" s="2">
        <v>2</v>
      </c>
      <c r="U89" s="2">
        <v>3</v>
      </c>
      <c r="V89" s="2">
        <v>4</v>
      </c>
      <c r="W89" s="2">
        <v>5</v>
      </c>
      <c r="X89" s="2">
        <v>6</v>
      </c>
      <c r="Y89" s="2">
        <v>7</v>
      </c>
      <c r="Z89" s="2">
        <v>8</v>
      </c>
      <c r="AA89" s="2">
        <v>9</v>
      </c>
      <c r="AB89" s="9" t="s">
        <v>17</v>
      </c>
    </row>
    <row r="90" spans="2:28" x14ac:dyDescent="0.25">
      <c r="B90" s="149" t="s">
        <v>50</v>
      </c>
      <c r="C90" s="2" t="s">
        <v>133</v>
      </c>
      <c r="D90" s="30"/>
      <c r="E90" s="30"/>
      <c r="F90" s="31">
        <v>4.4995357876766146E-2</v>
      </c>
      <c r="G90" s="31">
        <v>5.2456411276602652E-2</v>
      </c>
      <c r="H90" s="31">
        <v>6.3647356857860826E-2</v>
      </c>
      <c r="I90" s="31">
        <v>7.7942178970637918E-2</v>
      </c>
      <c r="J90" s="31">
        <v>7.8024530256790348E-2</v>
      </c>
      <c r="K90" s="31">
        <v>7.9042584593633447E-2</v>
      </c>
      <c r="L90" s="31">
        <v>6.8553238182861423E-2</v>
      </c>
      <c r="M90" s="29">
        <f>AVERAGE(F90:L90)</f>
        <v>6.6380236859307537E-2</v>
      </c>
      <c r="Q90" s="149" t="s">
        <v>50</v>
      </c>
      <c r="R90" s="2" t="s">
        <v>133</v>
      </c>
      <c r="S90" s="30"/>
      <c r="T90" s="30"/>
      <c r="U90" s="31">
        <v>3.7008442221130755E-2</v>
      </c>
      <c r="V90" s="31">
        <v>5.2082819636959057E-2</v>
      </c>
      <c r="W90" s="31">
        <v>6.5973007294943584E-2</v>
      </c>
      <c r="X90" s="31">
        <v>7.1990152684227843E-2</v>
      </c>
      <c r="Y90" s="31">
        <v>7.3356634822588154E-2</v>
      </c>
      <c r="Z90" s="31">
        <v>6.9938491418989848E-2</v>
      </c>
      <c r="AA90" s="31">
        <v>7.4319858847264636E-2</v>
      </c>
      <c r="AB90" s="29">
        <f>AVERAGE(S90:AA90)</f>
        <v>6.3524200989443419E-2</v>
      </c>
    </row>
    <row r="91" spans="2:28" x14ac:dyDescent="0.25">
      <c r="B91" s="150"/>
      <c r="C91" s="2" t="s">
        <v>132</v>
      </c>
      <c r="D91" s="30"/>
      <c r="E91" s="31">
        <v>4.9415709839051351E-2</v>
      </c>
      <c r="F91" s="31">
        <v>6.2595843110241162E-2</v>
      </c>
      <c r="G91" s="31">
        <v>7.3645672372266588E-2</v>
      </c>
      <c r="H91" s="31">
        <v>9.9906012930092741E-2</v>
      </c>
      <c r="I91" s="31">
        <v>9.9542299891003092E-2</v>
      </c>
      <c r="J91" s="31">
        <v>9.3931829015531002E-2</v>
      </c>
      <c r="K91" s="31">
        <v>8.424250806608477E-2</v>
      </c>
      <c r="L91" s="31">
        <v>5.7273954675489222E-2</v>
      </c>
      <c r="M91" s="29">
        <f t="shared" ref="M91:M101" si="82">AVERAGE(F91:L91)</f>
        <v>8.1591160008672642E-2</v>
      </c>
      <c r="Q91" s="150"/>
      <c r="R91" s="2" t="s">
        <v>132</v>
      </c>
      <c r="S91" s="30"/>
      <c r="T91" s="31">
        <v>3.3457892529963659E-2</v>
      </c>
      <c r="U91" s="31">
        <v>6.5173338224147656E-2</v>
      </c>
      <c r="V91" s="31">
        <v>8.7526353851138425E-2</v>
      </c>
      <c r="W91" s="31">
        <v>0.10500508269791675</v>
      </c>
      <c r="X91" s="31">
        <v>0.1075789226417327</v>
      </c>
      <c r="Y91" s="31">
        <v>9.2014322871145901E-2</v>
      </c>
      <c r="Z91" s="31">
        <v>9.6976007699214883E-2</v>
      </c>
      <c r="AA91" s="31">
        <v>5.8038554766937062E-2</v>
      </c>
      <c r="AB91" s="29">
        <f t="shared" ref="AB91:AB101" si="83">AVERAGE(S91:AA91)</f>
        <v>8.0721309410274639E-2</v>
      </c>
    </row>
    <row r="92" spans="2:28" x14ac:dyDescent="0.25">
      <c r="B92" s="150"/>
      <c r="C92" s="14" t="s">
        <v>134</v>
      </c>
      <c r="D92" s="31">
        <v>6.035697992677605E-2</v>
      </c>
      <c r="E92" s="31">
        <v>9.1146371374233731E-2</v>
      </c>
      <c r="F92" s="31">
        <v>9.3598228811676482E-2</v>
      </c>
      <c r="G92" s="31">
        <v>9.6294192064080908E-2</v>
      </c>
      <c r="H92" s="31">
        <v>0.10037728673821976</v>
      </c>
      <c r="I92" s="31">
        <v>7.7662288940242408E-2</v>
      </c>
      <c r="J92" s="31">
        <v>6.2262620207990609E-2</v>
      </c>
      <c r="K92" s="31">
        <v>4.0501773455145433E-2</v>
      </c>
      <c r="L92" s="30"/>
      <c r="M92" s="29">
        <f t="shared" si="82"/>
        <v>7.8449398369559262E-2</v>
      </c>
      <c r="Q92" s="150"/>
      <c r="R92" s="14" t="s">
        <v>134</v>
      </c>
      <c r="S92" s="31">
        <v>6.5268765023312955E-2</v>
      </c>
      <c r="T92" s="31">
        <v>0.10649948986589777</v>
      </c>
      <c r="U92" s="31">
        <v>9.387928974998952E-2</v>
      </c>
      <c r="V92" s="31">
        <v>0.10573371317030592</v>
      </c>
      <c r="W92" s="31">
        <v>0.10514298279762914</v>
      </c>
      <c r="X92" s="31">
        <v>8.9135163151629684E-2</v>
      </c>
      <c r="Y92" s="31">
        <v>6.3373532930882409E-2</v>
      </c>
      <c r="Z92" s="31">
        <v>2.6796975608970722E-2</v>
      </c>
      <c r="AA92" s="30"/>
      <c r="AB92" s="29">
        <f t="shared" si="83"/>
        <v>8.1978739037327275E-2</v>
      </c>
    </row>
    <row r="93" spans="2:28" x14ac:dyDescent="0.25">
      <c r="B93" s="151"/>
      <c r="C93" s="14" t="s">
        <v>135</v>
      </c>
      <c r="D93" s="31">
        <v>7.2123181186113522E-2</v>
      </c>
      <c r="E93" s="31">
        <v>8.7864612807489695E-2</v>
      </c>
      <c r="F93" s="31">
        <v>8.6234749327350854E-2</v>
      </c>
      <c r="G93" s="31">
        <v>7.5900816611187485E-2</v>
      </c>
      <c r="H93" s="31">
        <v>6.458403799517555E-2</v>
      </c>
      <c r="I93" s="31">
        <v>5.4620969693779227E-2</v>
      </c>
      <c r="J93" s="31">
        <v>4.2819790141807347E-2</v>
      </c>
      <c r="K93" s="30"/>
      <c r="L93" s="30"/>
      <c r="M93" s="29">
        <f t="shared" si="82"/>
        <v>6.483207275386009E-2</v>
      </c>
      <c r="Q93" s="151"/>
      <c r="R93" s="14" t="s">
        <v>135</v>
      </c>
      <c r="S93" s="31">
        <v>8.1640992246308025E-2</v>
      </c>
      <c r="T93" s="31">
        <v>7.9084640906227882E-2</v>
      </c>
      <c r="U93" s="31">
        <v>8.5984193018981345E-2</v>
      </c>
      <c r="V93" s="31">
        <v>7.1422172082336977E-2</v>
      </c>
      <c r="W93" s="31">
        <v>6.6388222979791842E-2</v>
      </c>
      <c r="X93" s="31">
        <v>5.2594730967538285E-2</v>
      </c>
      <c r="Y93" s="31">
        <v>3.4629437589076301E-2</v>
      </c>
      <c r="Z93" s="30"/>
      <c r="AA93" s="30"/>
      <c r="AB93" s="29">
        <f t="shared" si="83"/>
        <v>6.7392055684322952E-2</v>
      </c>
    </row>
    <row r="94" spans="2:28" x14ac:dyDescent="0.25">
      <c r="B94" s="149" t="s">
        <v>52</v>
      </c>
      <c r="C94" s="2" t="s">
        <v>133</v>
      </c>
      <c r="D94" s="30"/>
      <c r="E94" s="30"/>
      <c r="F94" s="31">
        <v>3.9083929758692168E-2</v>
      </c>
      <c r="G94" s="31">
        <v>5.1252962571864361E-2</v>
      </c>
      <c r="H94" s="31">
        <v>5.98629981618366E-2</v>
      </c>
      <c r="I94" s="31">
        <v>7.4364934099886579E-2</v>
      </c>
      <c r="J94" s="31">
        <v>7.4844029879932744E-2</v>
      </c>
      <c r="K94" s="31">
        <v>7.6584418631937115E-2</v>
      </c>
      <c r="L94" s="31">
        <v>5.4335327936172705E-2</v>
      </c>
      <c r="M94" s="29">
        <f t="shared" si="82"/>
        <v>6.1475514434331746E-2</v>
      </c>
      <c r="Q94" s="149" t="s">
        <v>52</v>
      </c>
      <c r="R94" s="2" t="s">
        <v>133</v>
      </c>
      <c r="S94" s="30"/>
      <c r="T94" s="30"/>
      <c r="U94" s="31">
        <v>2.8756598745903521E-2</v>
      </c>
      <c r="V94" s="31">
        <v>4.6141274198579073E-2</v>
      </c>
      <c r="W94" s="31">
        <v>5.9440941659025817E-2</v>
      </c>
      <c r="X94" s="31">
        <v>6.5279189904894952E-2</v>
      </c>
      <c r="Y94" s="31">
        <v>6.7379002793124837E-2</v>
      </c>
      <c r="Z94" s="31">
        <v>6.7357560231266156E-2</v>
      </c>
      <c r="AA94" s="31">
        <v>5.7414933823106001E-2</v>
      </c>
      <c r="AB94" s="29">
        <f t="shared" si="83"/>
        <v>5.5967071622271485E-2</v>
      </c>
    </row>
    <row r="95" spans="2:28" x14ac:dyDescent="0.25">
      <c r="B95" s="150"/>
      <c r="C95" s="2" t="s">
        <v>132</v>
      </c>
      <c r="D95" s="30"/>
      <c r="E95" s="31">
        <v>3.7347451992647343E-2</v>
      </c>
      <c r="F95" s="31">
        <v>4.6622355195744841E-2</v>
      </c>
      <c r="G95" s="31">
        <v>5.7004067425397931E-2</v>
      </c>
      <c r="H95" s="31">
        <v>7.5954749892447881E-2</v>
      </c>
      <c r="I95" s="31">
        <v>7.9382729086002579E-2</v>
      </c>
      <c r="J95" s="31">
        <v>7.893296570065314E-2</v>
      </c>
      <c r="K95" s="31">
        <v>5.4112401736477758E-2</v>
      </c>
      <c r="L95" s="31">
        <v>4.3056044428800504E-2</v>
      </c>
      <c r="M95" s="29">
        <f t="shared" si="82"/>
        <v>6.2152187637932087E-2</v>
      </c>
      <c r="Q95" s="150"/>
      <c r="R95" s="2" t="s">
        <v>132</v>
      </c>
      <c r="S95" s="30"/>
      <c r="T95" s="31">
        <v>2.191012599593405E-2</v>
      </c>
      <c r="U95" s="31">
        <v>4.127671549121871E-2</v>
      </c>
      <c r="V95" s="31">
        <v>5.6582281748230684E-2</v>
      </c>
      <c r="W95" s="31">
        <v>6.7472485927988601E-2</v>
      </c>
      <c r="X95" s="31">
        <v>7.4854912213494162E-2</v>
      </c>
      <c r="Y95" s="31">
        <v>6.997485851628206E-2</v>
      </c>
      <c r="Z95" s="31">
        <v>5.7442210765906249E-2</v>
      </c>
      <c r="AA95" s="31">
        <v>4.1133629742778427E-2</v>
      </c>
      <c r="AB95" s="29">
        <f t="shared" si="83"/>
        <v>5.3830902550229126E-2</v>
      </c>
    </row>
    <row r="96" spans="2:28" x14ac:dyDescent="0.25">
      <c r="B96" s="150"/>
      <c r="C96" s="14" t="s">
        <v>134</v>
      </c>
      <c r="D96" s="31">
        <v>4.2574993155774579E-2</v>
      </c>
      <c r="E96" s="31">
        <v>6.2358715632210883E-2</v>
      </c>
      <c r="F96" s="31">
        <v>7.7624740897180189E-2</v>
      </c>
      <c r="G96" s="31">
        <v>7.9652587117212237E-2</v>
      </c>
      <c r="H96" s="31">
        <v>7.6426023700574913E-2</v>
      </c>
      <c r="I96" s="31">
        <v>5.7502718135241895E-2</v>
      </c>
      <c r="J96" s="31">
        <v>4.7263756893112754E-2</v>
      </c>
      <c r="K96" s="31">
        <v>3.8043607493449094E-2</v>
      </c>
      <c r="L96" s="30"/>
      <c r="M96" s="29">
        <f t="shared" si="82"/>
        <v>6.2752239039461852E-2</v>
      </c>
      <c r="Q96" s="150"/>
      <c r="R96" s="14" t="s">
        <v>134</v>
      </c>
      <c r="S96" s="31">
        <v>4.1032098900133054E-2</v>
      </c>
      <c r="T96" s="31">
        <v>6.9177357712858656E-2</v>
      </c>
      <c r="U96" s="31">
        <v>6.9982667017060574E-2</v>
      </c>
      <c r="V96" s="31">
        <v>7.4789641067398188E-2</v>
      </c>
      <c r="W96" s="31">
        <v>6.7610386027700975E-2</v>
      </c>
      <c r="X96" s="31">
        <v>5.6411152723391145E-2</v>
      </c>
      <c r="Y96" s="31">
        <v>4.1334068576018561E-2</v>
      </c>
      <c r="Z96" s="31">
        <v>2.4216044421247047E-2</v>
      </c>
      <c r="AA96" s="30"/>
      <c r="AB96" s="29">
        <f t="shared" si="83"/>
        <v>5.5569177055726025E-2</v>
      </c>
    </row>
    <row r="97" spans="2:28" x14ac:dyDescent="0.25">
      <c r="B97" s="151"/>
      <c r="C97" s="14" t="s">
        <v>135</v>
      </c>
      <c r="D97" s="31">
        <v>5.4341194415112051E-2</v>
      </c>
      <c r="E97" s="31">
        <v>7.579635496108568E-2</v>
      </c>
      <c r="F97" s="31">
        <v>8.0323321209276849E-2</v>
      </c>
      <c r="G97" s="31">
        <v>7.4697367906449208E-2</v>
      </c>
      <c r="H97" s="31">
        <v>6.0799679299151324E-2</v>
      </c>
      <c r="I97" s="31">
        <v>5.1043724823027881E-2</v>
      </c>
      <c r="J97" s="31">
        <v>3.9639289764949751E-2</v>
      </c>
      <c r="K97" s="30"/>
      <c r="L97" s="30"/>
      <c r="M97" s="29">
        <f t="shared" si="82"/>
        <v>6.1300676600571001E-2</v>
      </c>
      <c r="Q97" s="151"/>
      <c r="R97" s="14" t="s">
        <v>135</v>
      </c>
      <c r="S97" s="31">
        <v>5.7404326123128124E-2</v>
      </c>
      <c r="T97" s="31">
        <v>6.7536874372198255E-2</v>
      </c>
      <c r="U97" s="31">
        <v>7.7732349543754103E-2</v>
      </c>
      <c r="V97" s="31">
        <v>6.5480626643956999E-2</v>
      </c>
      <c r="W97" s="31">
        <v>5.9856157343874075E-2</v>
      </c>
      <c r="X97" s="31">
        <v>4.5883768188205401E-2</v>
      </c>
      <c r="Y97" s="31">
        <v>2.8651805559612994E-2</v>
      </c>
      <c r="Z97" s="30"/>
      <c r="AA97" s="30"/>
      <c r="AB97" s="29">
        <f t="shared" si="83"/>
        <v>5.7506558253532847E-2</v>
      </c>
    </row>
    <row r="98" spans="2:28" x14ac:dyDescent="0.25">
      <c r="B98" s="149" t="s">
        <v>159</v>
      </c>
      <c r="C98" s="2" t="s">
        <v>133</v>
      </c>
      <c r="D98" s="27"/>
      <c r="E98" s="27"/>
      <c r="F98" s="28">
        <f t="shared" ref="F98:L98" si="84">F90/F94</f>
        <v>1.1512495840252424</v>
      </c>
      <c r="G98" s="28">
        <f t="shared" si="84"/>
        <v>1.023480568621782</v>
      </c>
      <c r="H98" s="28">
        <f t="shared" si="84"/>
        <v>1.0632169923362911</v>
      </c>
      <c r="I98" s="28">
        <f t="shared" si="84"/>
        <v>1.0481039204034848</v>
      </c>
      <c r="J98" s="28">
        <f t="shared" si="84"/>
        <v>1.0424950444539112</v>
      </c>
      <c r="K98" s="28">
        <f t="shared" si="84"/>
        <v>1.0320974684617013</v>
      </c>
      <c r="L98" s="28">
        <f t="shared" si="84"/>
        <v>1.2616697236720535</v>
      </c>
      <c r="M98" s="29">
        <f t="shared" si="82"/>
        <v>1.0889019002820668</v>
      </c>
      <c r="Q98" s="149" t="s">
        <v>159</v>
      </c>
      <c r="R98" s="2" t="s">
        <v>133</v>
      </c>
      <c r="S98" s="27"/>
      <c r="T98" s="27"/>
      <c r="U98" s="28">
        <f t="shared" ref="U98:AA98" si="85">U90/U94</f>
        <v>1.286954780297261</v>
      </c>
      <c r="V98" s="28">
        <f t="shared" si="85"/>
        <v>1.1287685600707351</v>
      </c>
      <c r="W98" s="28">
        <f t="shared" si="85"/>
        <v>1.1098916917128938</v>
      </c>
      <c r="X98" s="28">
        <f t="shared" si="85"/>
        <v>1.102804014405051</v>
      </c>
      <c r="Y98" s="28">
        <f t="shared" si="85"/>
        <v>1.08871654048987</v>
      </c>
      <c r="Z98" s="28">
        <f t="shared" si="85"/>
        <v>1.0383168745848617</v>
      </c>
      <c r="AA98" s="28">
        <f t="shared" si="85"/>
        <v>1.2944342856205719</v>
      </c>
      <c r="AB98" s="29">
        <f t="shared" si="83"/>
        <v>1.1499838210258919</v>
      </c>
    </row>
    <row r="99" spans="2:28" x14ac:dyDescent="0.25">
      <c r="B99" s="150"/>
      <c r="C99" s="2" t="s">
        <v>132</v>
      </c>
      <c r="D99" s="27"/>
      <c r="E99" s="28">
        <f t="shared" ref="E99:L99" si="86">E91/E95</f>
        <v>1.3231347040429935</v>
      </c>
      <c r="F99" s="28">
        <f t="shared" si="86"/>
        <v>1.3426143498635221</v>
      </c>
      <c r="G99" s="28">
        <f t="shared" si="86"/>
        <v>1.2919371493735561</v>
      </c>
      <c r="H99" s="28">
        <f t="shared" si="86"/>
        <v>1.3153359476735809</v>
      </c>
      <c r="I99" s="28">
        <f t="shared" si="86"/>
        <v>1.2539541161801051</v>
      </c>
      <c r="J99" s="28">
        <f t="shared" si="86"/>
        <v>1.1900202682331718</v>
      </c>
      <c r="K99" s="28">
        <f t="shared" si="86"/>
        <v>1.5568059328864714</v>
      </c>
      <c r="L99" s="28">
        <f t="shared" si="86"/>
        <v>1.3302186820761048</v>
      </c>
      <c r="M99" s="29">
        <f>AVERAGE(E99:L99)</f>
        <v>1.3255026437911881</v>
      </c>
      <c r="Q99" s="150"/>
      <c r="R99" s="2" t="s">
        <v>132</v>
      </c>
      <c r="S99" s="27"/>
      <c r="T99" s="28">
        <f t="shared" ref="T99:AA99" si="87">T91/T95</f>
        <v>1.5270515804506362</v>
      </c>
      <c r="U99" s="28">
        <f t="shared" si="87"/>
        <v>1.5789371186283647</v>
      </c>
      <c r="V99" s="28">
        <f t="shared" si="87"/>
        <v>1.5468862539088988</v>
      </c>
      <c r="W99" s="28">
        <f t="shared" si="87"/>
        <v>1.5562652132009125</v>
      </c>
      <c r="X99" s="28">
        <f t="shared" si="87"/>
        <v>1.4371658380268511</v>
      </c>
      <c r="Y99" s="28">
        <f t="shared" si="87"/>
        <v>1.3149626140328043</v>
      </c>
      <c r="Z99" s="28">
        <f t="shared" si="87"/>
        <v>1.6882359924206327</v>
      </c>
      <c r="AA99" s="28">
        <f t="shared" si="87"/>
        <v>1.4109757667842704</v>
      </c>
      <c r="AB99" s="29">
        <f t="shared" si="83"/>
        <v>1.5075600471816715</v>
      </c>
    </row>
    <row r="100" spans="2:28" x14ac:dyDescent="0.25">
      <c r="B100" s="150"/>
      <c r="C100" s="14" t="s">
        <v>134</v>
      </c>
      <c r="D100" s="28">
        <f t="shared" ref="D100:K100" si="88">D92/D96</f>
        <v>1.4176627041592289</v>
      </c>
      <c r="E100" s="28">
        <f t="shared" si="88"/>
        <v>1.4616460658332229</v>
      </c>
      <c r="F100" s="28">
        <f t="shared" si="88"/>
        <v>1.2057783089499052</v>
      </c>
      <c r="G100" s="28">
        <f t="shared" si="88"/>
        <v>1.2089273625523278</v>
      </c>
      <c r="H100" s="28">
        <f t="shared" si="88"/>
        <v>1.3133914585361932</v>
      </c>
      <c r="I100" s="28">
        <f t="shared" si="88"/>
        <v>1.3505846585823436</v>
      </c>
      <c r="J100" s="28">
        <f t="shared" si="88"/>
        <v>1.3173438655923579</v>
      </c>
      <c r="K100" s="28">
        <f t="shared" si="88"/>
        <v>1.0646144286426995</v>
      </c>
      <c r="L100" s="27"/>
      <c r="M100" s="29">
        <f>AVERAGE(D100:K100)</f>
        <v>1.2924936066060349</v>
      </c>
      <c r="Q100" s="150"/>
      <c r="R100" s="14" t="s">
        <v>134</v>
      </c>
      <c r="S100" s="28">
        <f t="shared" ref="S100:Z100" si="89">S92/S96</f>
        <v>1.5906757580734265</v>
      </c>
      <c r="T100" s="28">
        <f t="shared" si="89"/>
        <v>1.5395136990914831</v>
      </c>
      <c r="U100" s="28">
        <f t="shared" si="89"/>
        <v>1.3414648762543353</v>
      </c>
      <c r="V100" s="28">
        <f t="shared" si="89"/>
        <v>1.4137481028291319</v>
      </c>
      <c r="W100" s="28">
        <f t="shared" si="89"/>
        <v>1.5551306385760097</v>
      </c>
      <c r="X100" s="28">
        <f t="shared" si="89"/>
        <v>1.5800982403018575</v>
      </c>
      <c r="Y100" s="28">
        <f t="shared" si="89"/>
        <v>1.5332033626046393</v>
      </c>
      <c r="Z100" s="28">
        <f t="shared" si="89"/>
        <v>1.1065793877326711</v>
      </c>
      <c r="AA100" s="27"/>
      <c r="AB100" s="29">
        <f t="shared" si="83"/>
        <v>1.4575517581829445</v>
      </c>
    </row>
    <row r="101" spans="2:28" x14ac:dyDescent="0.25">
      <c r="B101" s="151"/>
      <c r="C101" s="14" t="s">
        <v>135</v>
      </c>
      <c r="D101" s="28">
        <f t="shared" ref="D101:J101" si="90">D93/D97</f>
        <v>1.3272284859100627</v>
      </c>
      <c r="E101" s="28">
        <f t="shared" si="90"/>
        <v>1.159219501420615</v>
      </c>
      <c r="F101" s="28">
        <f t="shared" si="90"/>
        <v>1.0735954144957751</v>
      </c>
      <c r="G101" s="28">
        <f t="shared" si="90"/>
        <v>1.016110992106783</v>
      </c>
      <c r="H101" s="28">
        <f t="shared" si="90"/>
        <v>1.0622430700235133</v>
      </c>
      <c r="I101" s="28">
        <f t="shared" si="90"/>
        <v>1.0700819715479992</v>
      </c>
      <c r="J101" s="28">
        <f t="shared" si="90"/>
        <v>1.080236058610462</v>
      </c>
      <c r="K101" s="27"/>
      <c r="L101" s="27"/>
      <c r="M101" s="29">
        <f t="shared" si="82"/>
        <v>1.0604535013569065</v>
      </c>
      <c r="Q101" s="151"/>
      <c r="R101" s="14" t="s">
        <v>135</v>
      </c>
      <c r="S101" s="28">
        <f t="shared" ref="S101:Y101" si="91">S93/S97</f>
        <v>1.4222097489864092</v>
      </c>
      <c r="T101" s="28">
        <f t="shared" si="91"/>
        <v>1.1709846160541788</v>
      </c>
      <c r="U101" s="28">
        <f t="shared" si="91"/>
        <v>1.1061571343676218</v>
      </c>
      <c r="V101" s="28">
        <f t="shared" si="91"/>
        <v>1.0907374553802978</v>
      </c>
      <c r="W101" s="28">
        <f t="shared" si="91"/>
        <v>1.1091293849418198</v>
      </c>
      <c r="X101" s="28">
        <f t="shared" si="91"/>
        <v>1.1462600619854488</v>
      </c>
      <c r="Y101" s="28">
        <f t="shared" si="91"/>
        <v>1.2086302036716756</v>
      </c>
      <c r="Z101" s="27"/>
      <c r="AA101" s="27"/>
      <c r="AB101" s="29">
        <f t="shared" si="83"/>
        <v>1.1791583721982075</v>
      </c>
    </row>
    <row r="103" spans="2:28" ht="18.75" x14ac:dyDescent="0.25">
      <c r="B103" s="136" t="s">
        <v>115</v>
      </c>
      <c r="C103" s="136"/>
      <c r="D103" s="136"/>
      <c r="E103" s="136"/>
      <c r="F103" s="136"/>
      <c r="G103" s="136"/>
      <c r="H103" s="136"/>
      <c r="I103" s="136"/>
      <c r="J103" s="136"/>
      <c r="K103" s="136"/>
      <c r="L103" s="136"/>
      <c r="M103" s="136"/>
      <c r="Q103" s="5"/>
      <c r="R103" s="5"/>
      <c r="S103" s="5"/>
      <c r="T103" s="5"/>
      <c r="U103" s="5"/>
      <c r="V103" s="5"/>
      <c r="W103" s="5"/>
      <c r="X103" s="5"/>
      <c r="Y103" s="5"/>
    </row>
    <row r="105" spans="2:28" ht="15" customHeight="1" x14ac:dyDescent="0.25">
      <c r="D105" s="154" t="s">
        <v>114</v>
      </c>
      <c r="E105" s="154"/>
      <c r="F105" s="154"/>
      <c r="G105" s="154"/>
      <c r="H105" s="154"/>
      <c r="I105" s="154"/>
      <c r="J105" s="154"/>
      <c r="K105" s="154"/>
      <c r="L105" s="154"/>
      <c r="M105" s="154"/>
      <c r="T105" s="7"/>
      <c r="U105" s="7"/>
      <c r="V105" s="7"/>
      <c r="W105" s="7"/>
      <c r="X105" s="7"/>
      <c r="Y105" s="7"/>
      <c r="Z105" s="7"/>
    </row>
    <row r="106" spans="2:28" ht="15" customHeight="1" x14ac:dyDescent="0.25">
      <c r="D106" s="17">
        <v>1</v>
      </c>
      <c r="E106" s="17">
        <v>2</v>
      </c>
      <c r="F106" s="17">
        <v>3</v>
      </c>
      <c r="G106" s="17">
        <v>4</v>
      </c>
      <c r="H106" s="17">
        <v>5</v>
      </c>
      <c r="I106" s="17">
        <v>6</v>
      </c>
      <c r="J106" s="17">
        <v>7</v>
      </c>
      <c r="K106" s="17">
        <v>8</v>
      </c>
      <c r="L106" s="17">
        <v>9</v>
      </c>
      <c r="M106" s="18" t="s">
        <v>4</v>
      </c>
      <c r="S106" s="7"/>
      <c r="T106" s="7"/>
      <c r="U106" s="7"/>
      <c r="V106" s="7"/>
      <c r="W106" s="7"/>
      <c r="X106" s="7"/>
      <c r="Y106" s="7"/>
      <c r="Z106" s="7"/>
    </row>
    <row r="107" spans="2:28" ht="15" customHeight="1" x14ac:dyDescent="0.25">
      <c r="B107" s="149" t="s">
        <v>52</v>
      </c>
      <c r="C107" s="14" t="s">
        <v>6</v>
      </c>
      <c r="D107" s="155" t="s">
        <v>91</v>
      </c>
      <c r="E107" s="156"/>
      <c r="F107" s="156"/>
      <c r="G107" s="156"/>
      <c r="H107" s="156"/>
      <c r="I107" s="156"/>
      <c r="J107" s="156"/>
      <c r="K107" s="156"/>
      <c r="L107" s="156"/>
      <c r="M107" s="157"/>
      <c r="R107" s="7"/>
      <c r="S107" s="7"/>
      <c r="T107" s="7"/>
      <c r="U107" s="7"/>
      <c r="V107" s="7"/>
      <c r="W107" s="7"/>
      <c r="X107" s="7"/>
      <c r="Y107" s="7"/>
    </row>
    <row r="108" spans="2:28" x14ac:dyDescent="0.25">
      <c r="B108" s="150"/>
      <c r="C108" s="14" t="s">
        <v>0</v>
      </c>
      <c r="D108" s="19">
        <v>23456</v>
      </c>
      <c r="E108" s="19">
        <v>34567</v>
      </c>
      <c r="F108" s="19">
        <v>45678</v>
      </c>
      <c r="G108" s="19">
        <v>23456</v>
      </c>
      <c r="H108" s="19">
        <v>34567</v>
      </c>
      <c r="I108" s="19">
        <v>45678</v>
      </c>
      <c r="J108" s="19">
        <v>23456</v>
      </c>
      <c r="K108" s="19">
        <v>34567</v>
      </c>
      <c r="L108" s="19">
        <v>45678</v>
      </c>
      <c r="M108" s="20"/>
      <c r="R108" s="7"/>
      <c r="S108" s="7"/>
      <c r="T108" s="7"/>
      <c r="U108" s="7"/>
      <c r="V108" s="7"/>
      <c r="W108" s="7"/>
      <c r="X108" s="7"/>
    </row>
    <row r="109" spans="2:28" ht="30" x14ac:dyDescent="0.25">
      <c r="B109" s="150"/>
      <c r="C109" s="14" t="s">
        <v>1</v>
      </c>
      <c r="D109" s="19" t="s">
        <v>63</v>
      </c>
      <c r="E109" s="19" t="s">
        <v>64</v>
      </c>
      <c r="F109" s="19" t="s">
        <v>65</v>
      </c>
      <c r="G109" s="19" t="s">
        <v>66</v>
      </c>
      <c r="H109" s="19" t="s">
        <v>67</v>
      </c>
      <c r="I109" s="19" t="s">
        <v>68</v>
      </c>
      <c r="J109" s="19" t="s">
        <v>69</v>
      </c>
      <c r="K109" s="19" t="s">
        <v>70</v>
      </c>
      <c r="L109" s="19" t="s">
        <v>71</v>
      </c>
      <c r="M109" s="20"/>
    </row>
    <row r="110" spans="2:28" x14ac:dyDescent="0.25">
      <c r="B110" s="150"/>
      <c r="C110" s="14" t="s">
        <v>3</v>
      </c>
      <c r="D110" s="19" t="s">
        <v>72</v>
      </c>
      <c r="E110" s="19" t="s">
        <v>73</v>
      </c>
      <c r="F110" s="19" t="s">
        <v>74</v>
      </c>
      <c r="G110" s="19" t="s">
        <v>75</v>
      </c>
      <c r="H110" s="19" t="s">
        <v>76</v>
      </c>
      <c r="I110" s="19" t="s">
        <v>77</v>
      </c>
      <c r="J110" s="19" t="s">
        <v>78</v>
      </c>
      <c r="K110" s="19" t="s">
        <v>79</v>
      </c>
      <c r="L110" s="19" t="s">
        <v>80</v>
      </c>
      <c r="M110" s="21" t="s">
        <v>51</v>
      </c>
    </row>
    <row r="111" spans="2:28" x14ac:dyDescent="0.25">
      <c r="B111" s="150"/>
      <c r="C111" s="14" t="s">
        <v>5</v>
      </c>
      <c r="D111" s="19" t="s">
        <v>81</v>
      </c>
      <c r="E111" s="19" t="s">
        <v>82</v>
      </c>
      <c r="F111" s="19" t="s">
        <v>83</v>
      </c>
      <c r="G111" s="19" t="s">
        <v>84</v>
      </c>
      <c r="H111" s="19" t="s">
        <v>85</v>
      </c>
      <c r="I111" s="19" t="s">
        <v>86</v>
      </c>
      <c r="J111" s="19" t="s">
        <v>87</v>
      </c>
      <c r="K111" s="19" t="s">
        <v>88</v>
      </c>
      <c r="L111" s="19" t="s">
        <v>89</v>
      </c>
      <c r="M111" s="21" t="s">
        <v>90</v>
      </c>
    </row>
    <row r="112" spans="2:28" x14ac:dyDescent="0.25">
      <c r="B112" s="151"/>
      <c r="C112" s="14" t="s">
        <v>2</v>
      </c>
      <c r="D112" s="161" t="s">
        <v>92</v>
      </c>
      <c r="E112" s="162"/>
      <c r="F112" s="162"/>
      <c r="G112" s="162"/>
      <c r="H112" s="162"/>
      <c r="I112" s="162"/>
      <c r="J112" s="162"/>
      <c r="K112" s="162"/>
      <c r="L112" s="162"/>
      <c r="M112" s="163"/>
    </row>
    <row r="113" spans="2:13" ht="15" customHeight="1" x14ac:dyDescent="0.25">
      <c r="B113" s="153" t="s">
        <v>129</v>
      </c>
      <c r="C113" s="14" t="s">
        <v>6</v>
      </c>
      <c r="D113" s="158" t="s">
        <v>91</v>
      </c>
      <c r="E113" s="159"/>
      <c r="F113" s="159"/>
      <c r="G113" s="159"/>
      <c r="H113" s="159"/>
      <c r="I113" s="159"/>
      <c r="J113" s="159"/>
      <c r="K113" s="159"/>
      <c r="L113" s="159"/>
      <c r="M113" s="160"/>
    </row>
    <row r="114" spans="2:13" ht="30" x14ac:dyDescent="0.25">
      <c r="B114" s="153"/>
      <c r="C114" s="14" t="s">
        <v>0</v>
      </c>
      <c r="D114" s="20"/>
      <c r="E114" s="19" t="s">
        <v>101</v>
      </c>
      <c r="F114" s="19" t="s">
        <v>102</v>
      </c>
      <c r="G114" s="19" t="s">
        <v>103</v>
      </c>
      <c r="H114" s="19" t="s">
        <v>104</v>
      </c>
      <c r="I114" s="19" t="s">
        <v>102</v>
      </c>
      <c r="J114" s="19" t="s">
        <v>103</v>
      </c>
      <c r="K114" s="19" t="s">
        <v>105</v>
      </c>
      <c r="L114" s="20"/>
      <c r="M114" s="20"/>
    </row>
    <row r="115" spans="2:13" x14ac:dyDescent="0.25">
      <c r="B115" s="153"/>
      <c r="C115" s="14" t="s">
        <v>1</v>
      </c>
      <c r="D115" s="20"/>
      <c r="E115" s="19" t="s">
        <v>107</v>
      </c>
      <c r="F115" s="19" t="s">
        <v>108</v>
      </c>
      <c r="G115" s="19" t="s">
        <v>106</v>
      </c>
      <c r="H115" s="19" t="s">
        <v>109</v>
      </c>
      <c r="I115" s="19" t="s">
        <v>110</v>
      </c>
      <c r="J115" s="19" t="s">
        <v>111</v>
      </c>
      <c r="K115" s="19" t="s">
        <v>112</v>
      </c>
      <c r="L115" s="20"/>
      <c r="M115" s="20"/>
    </row>
    <row r="116" spans="2:13" x14ac:dyDescent="0.25">
      <c r="B116" s="153"/>
      <c r="C116" s="14" t="s">
        <v>3</v>
      </c>
      <c r="D116" s="23" t="s">
        <v>93</v>
      </c>
      <c r="E116" s="23" t="s">
        <v>94</v>
      </c>
      <c r="F116" s="23" t="s">
        <v>95</v>
      </c>
      <c r="G116" s="23" t="s">
        <v>96</v>
      </c>
      <c r="H116" s="23" t="s">
        <v>97</v>
      </c>
      <c r="I116" s="23" t="s">
        <v>98</v>
      </c>
      <c r="J116" s="23" t="s">
        <v>99</v>
      </c>
      <c r="K116" s="23" t="s">
        <v>100</v>
      </c>
      <c r="L116" s="23" t="s">
        <v>113</v>
      </c>
      <c r="M116" s="20"/>
    </row>
    <row r="117" spans="2:13" x14ac:dyDescent="0.25">
      <c r="B117" s="153"/>
      <c r="C117" s="14" t="s">
        <v>2</v>
      </c>
      <c r="D117" s="161" t="s">
        <v>92</v>
      </c>
      <c r="E117" s="162"/>
      <c r="F117" s="162"/>
      <c r="G117" s="162"/>
      <c r="H117" s="162"/>
      <c r="I117" s="162"/>
      <c r="J117" s="162"/>
      <c r="K117" s="162"/>
      <c r="L117" s="163"/>
      <c r="M117" s="20"/>
    </row>
    <row r="118" spans="2:13" ht="15" customHeight="1" x14ac:dyDescent="0.25">
      <c r="B118" s="149" t="s">
        <v>163</v>
      </c>
      <c r="C118" s="2" t="s">
        <v>133</v>
      </c>
      <c r="D118" s="25"/>
      <c r="E118" s="25"/>
      <c r="F118" s="24">
        <v>1</v>
      </c>
      <c r="G118" s="24" t="s">
        <v>73</v>
      </c>
      <c r="H118" s="24" t="s">
        <v>143</v>
      </c>
      <c r="I118" s="24" t="s">
        <v>147</v>
      </c>
      <c r="J118" s="24" t="s">
        <v>152</v>
      </c>
      <c r="K118" s="24" t="s">
        <v>153</v>
      </c>
      <c r="L118" s="24" t="s">
        <v>154</v>
      </c>
      <c r="M118" s="25"/>
    </row>
    <row r="119" spans="2:13" x14ac:dyDescent="0.25">
      <c r="B119" s="150"/>
      <c r="C119" s="2" t="s">
        <v>132</v>
      </c>
      <c r="D119" s="25"/>
      <c r="E119" s="24">
        <v>1</v>
      </c>
      <c r="F119" s="24">
        <v>2</v>
      </c>
      <c r="G119" s="24" t="s">
        <v>140</v>
      </c>
      <c r="H119" s="24" t="s">
        <v>144</v>
      </c>
      <c r="I119" s="24" t="s">
        <v>148</v>
      </c>
      <c r="J119" s="24" t="s">
        <v>149</v>
      </c>
      <c r="K119" s="24" t="s">
        <v>150</v>
      </c>
      <c r="L119" s="24" t="s">
        <v>151</v>
      </c>
      <c r="M119" s="25"/>
    </row>
    <row r="120" spans="2:13" x14ac:dyDescent="0.25">
      <c r="B120" s="150"/>
      <c r="C120" s="14" t="s">
        <v>134</v>
      </c>
      <c r="D120" s="24" t="s">
        <v>130</v>
      </c>
      <c r="E120" s="24" t="s">
        <v>136</v>
      </c>
      <c r="F120" s="24" t="s">
        <v>138</v>
      </c>
      <c r="G120" s="24" t="s">
        <v>141</v>
      </c>
      <c r="H120" s="24" t="s">
        <v>145</v>
      </c>
      <c r="I120" s="24" t="s">
        <v>155</v>
      </c>
      <c r="J120" s="24">
        <v>8</v>
      </c>
      <c r="K120" s="24">
        <v>9</v>
      </c>
      <c r="L120" s="25"/>
      <c r="M120" s="25"/>
    </row>
    <row r="121" spans="2:13" x14ac:dyDescent="0.25">
      <c r="B121" s="151"/>
      <c r="C121" s="14" t="s">
        <v>135</v>
      </c>
      <c r="D121" s="24" t="s">
        <v>131</v>
      </c>
      <c r="E121" s="24" t="s">
        <v>137</v>
      </c>
      <c r="F121" s="24" t="s">
        <v>139</v>
      </c>
      <c r="G121" s="24" t="s">
        <v>142</v>
      </c>
      <c r="H121" s="24" t="s">
        <v>146</v>
      </c>
      <c r="I121" s="24" t="s">
        <v>79</v>
      </c>
      <c r="J121" s="24">
        <v>9</v>
      </c>
      <c r="K121" s="25"/>
      <c r="L121" s="25"/>
      <c r="M121" s="25"/>
    </row>
  </sheetData>
  <mergeCells count="79">
    <mergeCell ref="Q94:Q97"/>
    <mergeCell ref="S88:AB88"/>
    <mergeCell ref="B118:B121"/>
    <mergeCell ref="B94:B97"/>
    <mergeCell ref="B98:B101"/>
    <mergeCell ref="B90:B93"/>
    <mergeCell ref="B88:C89"/>
    <mergeCell ref="B103:M103"/>
    <mergeCell ref="D105:M105"/>
    <mergeCell ref="B107:B112"/>
    <mergeCell ref="B113:B117"/>
    <mergeCell ref="D107:M107"/>
    <mergeCell ref="D113:M113"/>
    <mergeCell ref="D112:M112"/>
    <mergeCell ref="D117:L117"/>
    <mergeCell ref="Q98:Q101"/>
    <mergeCell ref="Q38:R39"/>
    <mergeCell ref="B58:B63"/>
    <mergeCell ref="Q56:R57"/>
    <mergeCell ref="Q74:R75"/>
    <mergeCell ref="B76:B81"/>
    <mergeCell ref="Q54:R54"/>
    <mergeCell ref="Q58:Q63"/>
    <mergeCell ref="Q64:Q68"/>
    <mergeCell ref="D38:O38"/>
    <mergeCell ref="B38:C39"/>
    <mergeCell ref="B82:B86"/>
    <mergeCell ref="D88:M88"/>
    <mergeCell ref="Q88:R89"/>
    <mergeCell ref="Q90:Q93"/>
    <mergeCell ref="S74:AB74"/>
    <mergeCell ref="Q76:Q81"/>
    <mergeCell ref="Q82:Q86"/>
    <mergeCell ref="S56:AB56"/>
    <mergeCell ref="B69:B72"/>
    <mergeCell ref="Q69:Q72"/>
    <mergeCell ref="O15:P15"/>
    <mergeCell ref="Q53:R53"/>
    <mergeCell ref="S22:AB22"/>
    <mergeCell ref="S38:AB38"/>
    <mergeCell ref="Q40:Q46"/>
    <mergeCell ref="Q47:Q52"/>
    <mergeCell ref="Q22:R23"/>
    <mergeCell ref="Q24:Q29"/>
    <mergeCell ref="Q30:Q34"/>
    <mergeCell ref="Q35:R35"/>
    <mergeCell ref="Q36:R36"/>
    <mergeCell ref="B40:B46"/>
    <mergeCell ref="B47:B52"/>
    <mergeCell ref="D22:O22"/>
    <mergeCell ref="D56:O56"/>
    <mergeCell ref="D74:O74"/>
    <mergeCell ref="B74:C75"/>
    <mergeCell ref="B53:C53"/>
    <mergeCell ref="B64:B68"/>
    <mergeCell ref="B54:C54"/>
    <mergeCell ref="B56:C57"/>
    <mergeCell ref="B36:C36"/>
    <mergeCell ref="B22:C23"/>
    <mergeCell ref="B35:C35"/>
    <mergeCell ref="B24:B29"/>
    <mergeCell ref="B30:B34"/>
    <mergeCell ref="B20:AB20"/>
    <mergeCell ref="B3:O4"/>
    <mergeCell ref="B2:O2"/>
    <mergeCell ref="B7:C7"/>
    <mergeCell ref="B8:B12"/>
    <mergeCell ref="B13:B17"/>
    <mergeCell ref="B6:M6"/>
    <mergeCell ref="O7:Q7"/>
    <mergeCell ref="O6:AA6"/>
    <mergeCell ref="O8:O10"/>
    <mergeCell ref="O11:O13"/>
    <mergeCell ref="P8:Q8"/>
    <mergeCell ref="P9:Q9"/>
    <mergeCell ref="P10:Q10"/>
    <mergeCell ref="P11:Q11"/>
    <mergeCell ref="P12:Q12"/>
    <mergeCell ref="P13:Q13"/>
  </mergeCells>
  <conditionalFormatting sqref="D11:K11 D12:J12 E9:K9 F8:K8 L8:L9">
    <cfRule type="colorScale" priority="5">
      <colorScale>
        <cfvo type="min"/>
        <cfvo type="percentile" val="50"/>
        <cfvo type="max"/>
        <color rgb="FF63BE7B"/>
        <color rgb="FFFFEB84"/>
        <color rgb="FFF8696B"/>
      </colorScale>
    </cfRule>
  </conditionalFormatting>
  <conditionalFormatting sqref="D16:K17 M8:M9 D13:M14 M12 L15:M16">
    <cfRule type="colorScale" priority="12">
      <colorScale>
        <cfvo type="min"/>
        <cfvo type="percentile" val="50"/>
        <cfvo type="max"/>
        <color rgb="FF63BE7B"/>
        <color rgb="FFFFEB84"/>
        <color rgb="FFF8696B"/>
      </colorScale>
    </cfRule>
  </conditionalFormatting>
  <conditionalFormatting sqref="D100:K100 D101:J101 E99:K99 F98:K98 L98:L99">
    <cfRule type="colorScale" priority="11">
      <colorScale>
        <cfvo type="min"/>
        <cfvo type="percentile" val="50"/>
        <cfvo type="max"/>
        <color rgb="FF63BE7B"/>
        <color rgb="FFFFEB84"/>
        <color rgb="FFF8696B"/>
      </colorScale>
    </cfRule>
  </conditionalFormatting>
  <conditionalFormatting sqref="D8:L9 D11:L12">
    <cfRule type="colorScale" priority="163">
      <colorScale>
        <cfvo type="min"/>
        <cfvo type="percentile" val="50"/>
        <cfvo type="max"/>
        <color rgb="FF63BE7B"/>
        <color rgb="FFFFEB84"/>
        <color rgb="FFF8696B"/>
      </colorScale>
    </cfRule>
  </conditionalFormatting>
  <conditionalFormatting sqref="D8:L17">
    <cfRule type="colorScale" priority="3">
      <colorScale>
        <cfvo type="min"/>
        <cfvo type="percentile" val="50"/>
        <cfvo type="max"/>
        <color rgb="FF63BE7B"/>
        <color rgb="FFFFEB84"/>
        <color rgb="FFF8696B"/>
      </colorScale>
    </cfRule>
  </conditionalFormatting>
  <conditionalFormatting sqref="D77:L81 D85:L86 E83:K84 M79:O81">
    <cfRule type="colorScale" priority="30">
      <colorScale>
        <cfvo type="min"/>
        <cfvo type="percentile" val="50"/>
        <cfvo type="max"/>
        <color rgb="FF63BE7B"/>
        <color rgb="FFFFEB84"/>
        <color rgb="FFF8696B"/>
      </colorScale>
    </cfRule>
  </conditionalFormatting>
  <conditionalFormatting sqref="D77:L81 E83:K86 D85:D86 L85:L86 M79:O81">
    <cfRule type="colorScale" priority="31">
      <colorScale>
        <cfvo type="min"/>
        <cfvo type="percentile" val="50"/>
        <cfvo type="max"/>
        <color rgb="FFF8696B"/>
        <color rgb="FFFFEB84"/>
        <color rgb="FF63BE7B"/>
      </colorScale>
    </cfRule>
  </conditionalFormatting>
  <conditionalFormatting sqref="D86:L86 D81:O81">
    <cfRule type="colorScale" priority="29">
      <colorScale>
        <cfvo type="min"/>
        <cfvo type="percentile" val="50"/>
        <cfvo type="max"/>
        <color rgb="FF63BE7B"/>
        <color rgb="FFFFEB84"/>
        <color rgb="FFF8696B"/>
      </colorScale>
    </cfRule>
  </conditionalFormatting>
  <conditionalFormatting sqref="D90:M93">
    <cfRule type="colorScale" priority="7">
      <colorScale>
        <cfvo type="min"/>
        <cfvo type="percentile" val="50"/>
        <cfvo type="max"/>
        <color rgb="FF63BE7B"/>
        <color rgb="FFFFEB84"/>
        <color rgb="FFF8696B"/>
      </colorScale>
    </cfRule>
  </conditionalFormatting>
  <conditionalFormatting sqref="D98:M101">
    <cfRule type="colorScale" priority="9">
      <colorScale>
        <cfvo type="min"/>
        <cfvo type="percentile" val="50"/>
        <cfvo type="max"/>
        <color rgb="FF63BE7B"/>
        <color rgb="FFFFEB84"/>
        <color rgb="FFF8696B"/>
      </colorScale>
    </cfRule>
  </conditionalFormatting>
  <conditionalFormatting sqref="S100:Z100 S101:Y101 T99:Z99 U98:Z98 AA98:AA99">
    <cfRule type="colorScale" priority="10">
      <colorScale>
        <cfvo type="min"/>
        <cfvo type="percentile" val="50"/>
        <cfvo type="max"/>
        <color rgb="FF63BE7B"/>
        <color rgb="FFFFEB84"/>
        <color rgb="FFF8696B"/>
      </colorScale>
    </cfRule>
  </conditionalFormatting>
  <conditionalFormatting sqref="S53:AB53 D53:M53">
    <cfRule type="colorScale" priority="19">
      <colorScale>
        <cfvo type="min"/>
        <cfvo type="max"/>
        <color rgb="FFFCFCFF"/>
        <color rgb="FF63BE7B"/>
      </colorScale>
    </cfRule>
  </conditionalFormatting>
  <conditionalFormatting sqref="S54:AB54 D54:O54">
    <cfRule type="colorScale" priority="18">
      <colorScale>
        <cfvo type="min"/>
        <cfvo type="max"/>
        <color rgb="FFFCFCFF"/>
        <color rgb="FF63BE7B"/>
      </colorScale>
    </cfRule>
  </conditionalFormatting>
  <conditionalFormatting sqref="S81:AB81 S86:AA86">
    <cfRule type="colorScale" priority="25">
      <colorScale>
        <cfvo type="min"/>
        <cfvo type="percentile" val="50"/>
        <cfvo type="max"/>
        <color rgb="FF63BE7B"/>
        <color rgb="FFFFEB84"/>
        <color rgb="FFF8696B"/>
      </colorScale>
    </cfRule>
  </conditionalFormatting>
  <conditionalFormatting sqref="S90:AB93">
    <cfRule type="colorScale" priority="6">
      <colorScale>
        <cfvo type="min"/>
        <cfvo type="percentile" val="50"/>
        <cfvo type="max"/>
        <color rgb="FF63BE7B"/>
        <color rgb="FFFFEB84"/>
        <color rgb="FFF8696B"/>
      </colorScale>
    </cfRule>
  </conditionalFormatting>
  <conditionalFormatting sqref="S98:AB101">
    <cfRule type="colorScale" priority="8">
      <colorScale>
        <cfvo type="min"/>
        <cfvo type="percentile" val="50"/>
        <cfvo type="max"/>
        <color rgb="FF63BE7B"/>
        <color rgb="FFFFEB84"/>
        <color rgb="FFF8696B"/>
      </colorScale>
    </cfRule>
  </conditionalFormatting>
  <conditionalFormatting sqref="AB79:AB80 S77:AA80 S85:AA85 T83:Z84">
    <cfRule type="colorScale" priority="26">
      <colorScale>
        <cfvo type="min"/>
        <cfvo type="percentile" val="50"/>
        <cfvo type="max"/>
        <color rgb="FF63BE7B"/>
        <color rgb="FFFFEB84"/>
        <color rgb="FFF8696B"/>
      </colorScale>
    </cfRule>
  </conditionalFormatting>
  <conditionalFormatting sqref="R8:AA9 O14:P14 S14:T16 W14:Y16 R11:AA13">
    <cfRule type="colorScale" priority="222">
      <colorScale>
        <cfvo type="min"/>
        <cfvo type="percentile" val="50"/>
        <cfvo type="max"/>
        <color rgb="FF63BE7B"/>
        <color rgb="FFFFEB84"/>
        <color rgb="FFF8696B"/>
      </colorScale>
    </cfRule>
  </conditionalFormatting>
  <conditionalFormatting sqref="R10:AA10 R13:AA13">
    <cfRule type="colorScale" priority="2">
      <colorScale>
        <cfvo type="min"/>
        <cfvo type="percentile" val="50"/>
        <cfvo type="max"/>
        <color rgb="FF63BE7B"/>
        <color rgb="FFFFEB84"/>
        <color rgb="FFF8696B"/>
      </colorScale>
    </cfRule>
  </conditionalFormatting>
  <conditionalFormatting sqref="R8:AA9 R11:AA12">
    <cfRule type="colorScale" priority="1">
      <colorScale>
        <cfvo type="min"/>
        <cfvo type="percentile" val="50"/>
        <cfvo type="max"/>
        <color rgb="FF63BE7B"/>
        <color rgb="FFFFEB84"/>
        <color rgb="FFF8696B"/>
      </colorScale>
    </cfRule>
  </conditionalFormatting>
  <pageMargins left="0.7" right="0.7" top="0.75" bottom="0.75" header="0.3" footer="0.3"/>
  <pageSetup orientation="portrait" r:id="rId1"/>
  <ignoredErrors>
    <ignoredError sqref="M91:M97" formulaRange="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B9DA2E-D011-4D21-8F63-A6ADD0422648}">
  <dimension ref="B2:AH99"/>
  <sheetViews>
    <sheetView zoomScale="85" zoomScaleNormal="85" workbookViewId="0">
      <selection activeCell="I28" sqref="I28"/>
    </sheetView>
  </sheetViews>
  <sheetFormatPr defaultRowHeight="15" x14ac:dyDescent="0.25"/>
  <cols>
    <col min="31" max="31" width="9.85546875" customWidth="1"/>
  </cols>
  <sheetData>
    <row r="2" spans="2:31" ht="18.75" x14ac:dyDescent="0.3">
      <c r="B2" s="125" t="s">
        <v>293</v>
      </c>
      <c r="C2" s="125"/>
      <c r="D2" s="125"/>
      <c r="E2" s="125"/>
      <c r="F2" s="125"/>
      <c r="G2" s="125"/>
      <c r="H2" s="125"/>
      <c r="I2" s="125"/>
      <c r="J2" s="125"/>
      <c r="K2" s="125"/>
      <c r="L2" s="125"/>
      <c r="M2" s="125"/>
      <c r="N2" s="125"/>
      <c r="O2" s="125"/>
      <c r="P2" s="125"/>
      <c r="Q2" s="125"/>
      <c r="R2" s="125"/>
      <c r="S2" s="125"/>
      <c r="T2" s="125"/>
      <c r="U2" s="125"/>
      <c r="V2" s="125"/>
    </row>
    <row r="3" spans="2:31" ht="75" customHeight="1" x14ac:dyDescent="0.25">
      <c r="B3" s="134" t="s">
        <v>302</v>
      </c>
      <c r="C3" s="134"/>
      <c r="D3" s="134"/>
      <c r="E3" s="134"/>
      <c r="F3" s="134"/>
      <c r="G3" s="134"/>
      <c r="H3" s="134"/>
      <c r="I3" s="134"/>
      <c r="J3" s="134"/>
      <c r="K3" s="134"/>
      <c r="L3" s="134"/>
      <c r="M3" s="134"/>
      <c r="N3" s="134"/>
      <c r="O3" s="134"/>
      <c r="P3" s="134"/>
      <c r="Q3" s="134"/>
      <c r="R3" s="134"/>
      <c r="S3" s="134"/>
      <c r="T3" s="134"/>
      <c r="U3" s="134"/>
      <c r="V3" s="134"/>
    </row>
    <row r="4" spans="2:31" ht="35.25" customHeight="1" x14ac:dyDescent="0.25">
      <c r="B4" s="134"/>
      <c r="C4" s="134"/>
      <c r="D4" s="134"/>
      <c r="E4" s="134"/>
      <c r="F4" s="134"/>
      <c r="G4" s="134"/>
      <c r="H4" s="134"/>
      <c r="I4" s="134"/>
      <c r="J4" s="134"/>
      <c r="K4" s="134"/>
      <c r="L4" s="134"/>
      <c r="M4" s="134"/>
      <c r="N4" s="134"/>
      <c r="O4" s="134"/>
      <c r="P4" s="134"/>
      <c r="Q4" s="134"/>
      <c r="R4" s="134"/>
      <c r="S4" s="134"/>
      <c r="T4" s="134"/>
      <c r="U4" s="134"/>
      <c r="V4" s="134"/>
    </row>
    <row r="6" spans="2:31" x14ac:dyDescent="0.25">
      <c r="B6" s="129" t="s">
        <v>43</v>
      </c>
      <c r="C6" s="129"/>
      <c r="D6" s="129"/>
      <c r="E6" s="129"/>
      <c r="F6" s="129"/>
      <c r="G6" s="129"/>
      <c r="H6" s="129"/>
      <c r="I6" s="129"/>
      <c r="J6" s="129"/>
      <c r="K6" s="129"/>
      <c r="L6" s="129"/>
      <c r="M6" s="129"/>
      <c r="N6" s="129"/>
      <c r="P6" s="129" t="s">
        <v>44</v>
      </c>
      <c r="Q6" s="129"/>
      <c r="R6" s="129"/>
      <c r="S6" s="129"/>
      <c r="T6" s="129"/>
      <c r="U6" s="129"/>
      <c r="V6" s="129"/>
      <c r="X6" s="129" t="s">
        <v>7</v>
      </c>
      <c r="Y6" s="129"/>
      <c r="Z6" s="129"/>
    </row>
    <row r="7" spans="2:31" x14ac:dyDescent="0.25">
      <c r="B7" s="152" t="s">
        <v>22</v>
      </c>
      <c r="C7" s="152" t="s">
        <v>25</v>
      </c>
      <c r="D7" s="152"/>
      <c r="E7" s="152"/>
      <c r="F7" s="152" t="s">
        <v>1</v>
      </c>
      <c r="G7" s="152"/>
      <c r="H7" s="152"/>
      <c r="I7" s="152" t="s">
        <v>3</v>
      </c>
      <c r="J7" s="152"/>
      <c r="K7" s="152"/>
      <c r="L7" s="152" t="s">
        <v>4</v>
      </c>
      <c r="M7" s="152"/>
      <c r="N7" s="152"/>
      <c r="P7" s="167" t="s">
        <v>22</v>
      </c>
      <c r="Q7" s="164" t="s">
        <v>25</v>
      </c>
      <c r="R7" s="165"/>
      <c r="S7" s="164" t="s">
        <v>1</v>
      </c>
      <c r="T7" s="165"/>
      <c r="U7" s="164" t="s">
        <v>3</v>
      </c>
      <c r="V7" s="165"/>
      <c r="X7" s="2" t="s">
        <v>18</v>
      </c>
      <c r="Y7" s="4">
        <v>296468</v>
      </c>
      <c r="Z7" s="3">
        <v>0.84173407417712676</v>
      </c>
    </row>
    <row r="8" spans="2:31" x14ac:dyDescent="0.25">
      <c r="B8" s="152"/>
      <c r="C8" s="2" t="s">
        <v>40</v>
      </c>
      <c r="D8" s="2" t="s">
        <v>42</v>
      </c>
      <c r="E8" s="2" t="s">
        <v>41</v>
      </c>
      <c r="F8" s="2" t="s">
        <v>40</v>
      </c>
      <c r="G8" s="2" t="s">
        <v>42</v>
      </c>
      <c r="H8" s="2" t="s">
        <v>41</v>
      </c>
      <c r="I8" s="2" t="s">
        <v>40</v>
      </c>
      <c r="J8" s="2" t="s">
        <v>42</v>
      </c>
      <c r="K8" s="2" t="s">
        <v>41</v>
      </c>
      <c r="L8" s="2" t="s">
        <v>40</v>
      </c>
      <c r="M8" s="2" t="s">
        <v>42</v>
      </c>
      <c r="N8" s="2" t="s">
        <v>41</v>
      </c>
      <c r="P8" s="168"/>
      <c r="Q8" s="2" t="s">
        <v>40</v>
      </c>
      <c r="R8" s="2" t="s">
        <v>41</v>
      </c>
      <c r="S8" s="2" t="s">
        <v>40</v>
      </c>
      <c r="T8" s="2" t="s">
        <v>41</v>
      </c>
      <c r="U8" s="2" t="s">
        <v>40</v>
      </c>
      <c r="V8" s="2" t="s">
        <v>41</v>
      </c>
      <c r="X8" s="2" t="s">
        <v>19</v>
      </c>
      <c r="Y8" s="4">
        <v>53179</v>
      </c>
      <c r="Z8" s="3">
        <v>0.15098619861389906</v>
      </c>
      <c r="AE8" s="78"/>
    </row>
    <row r="9" spans="2:31" x14ac:dyDescent="0.25">
      <c r="B9" s="4">
        <v>4</v>
      </c>
      <c r="C9" s="3">
        <v>0.80639730639730645</v>
      </c>
      <c r="D9" s="3">
        <v>7.1548821548821542E-2</v>
      </c>
      <c r="E9" s="3">
        <v>3.7037037037037035E-2</v>
      </c>
      <c r="F9" s="3">
        <v>0.69170044804779174</v>
      </c>
      <c r="G9" s="3">
        <v>0.12363985491785791</v>
      </c>
      <c r="H9" s="3">
        <v>6.9874119906123314E-2</v>
      </c>
      <c r="I9" s="3">
        <v>0.54742462311557794</v>
      </c>
      <c r="J9" s="3">
        <v>0.18106155778894473</v>
      </c>
      <c r="K9" s="3">
        <v>0.10851130653266332</v>
      </c>
      <c r="L9" s="3">
        <v>0.70679507758159443</v>
      </c>
      <c r="M9" s="3">
        <v>0.11717495987158909</v>
      </c>
      <c r="N9" s="3">
        <v>7.0626003210272875E-2</v>
      </c>
      <c r="P9" s="4">
        <v>8</v>
      </c>
      <c r="Q9" s="3">
        <v>0.51400000000000001</v>
      </c>
      <c r="R9" s="169">
        <v>0.13419913419913421</v>
      </c>
      <c r="S9" s="3">
        <v>0.35499999999999998</v>
      </c>
      <c r="T9" s="169">
        <v>0.14049586776859505</v>
      </c>
      <c r="U9" s="3">
        <v>0.26400000000000001</v>
      </c>
      <c r="V9" s="169">
        <v>0.17412935323383086</v>
      </c>
      <c r="X9" s="2" t="s">
        <v>20</v>
      </c>
      <c r="Y9" s="4">
        <v>2522</v>
      </c>
      <c r="Z9" s="3">
        <v>7.1604805074231073E-3</v>
      </c>
      <c r="AE9" s="78"/>
    </row>
    <row r="10" spans="2:31" x14ac:dyDescent="0.25">
      <c r="B10" s="6" t="s">
        <v>48</v>
      </c>
      <c r="C10" s="3">
        <v>0.6757057949479941</v>
      </c>
      <c r="D10" s="3">
        <v>9.658246656760773E-2</v>
      </c>
      <c r="E10" s="3">
        <v>7.9123328380386326E-2</v>
      </c>
      <c r="F10" s="3">
        <v>0.55830733229329177</v>
      </c>
      <c r="G10" s="3">
        <v>0.1454270670826833</v>
      </c>
      <c r="H10" s="3">
        <v>0.10091653666146645</v>
      </c>
      <c r="I10" s="3">
        <v>0.42150213514192414</v>
      </c>
      <c r="J10" s="3">
        <v>0.20648078372268275</v>
      </c>
      <c r="K10" s="3">
        <v>0.13723520053587876</v>
      </c>
      <c r="L10" s="3">
        <v>0.532556270096463</v>
      </c>
      <c r="M10" s="3">
        <v>0.15434083601286175</v>
      </c>
      <c r="N10" s="3">
        <v>0.12098070739549839</v>
      </c>
      <c r="P10" s="4">
        <v>12</v>
      </c>
      <c r="Q10" s="3">
        <v>0.373</v>
      </c>
      <c r="R10" s="170"/>
      <c r="S10" s="3">
        <v>0.33300000000000002</v>
      </c>
      <c r="T10" s="170"/>
      <c r="U10" s="3">
        <v>0.23699999999999999</v>
      </c>
      <c r="V10" s="170">
        <v>0.17412935323383086</v>
      </c>
      <c r="X10" s="2" t="s">
        <v>21</v>
      </c>
      <c r="Y10" s="4">
        <v>42</v>
      </c>
      <c r="Z10" s="3">
        <v>1.1924670155105888E-4</v>
      </c>
      <c r="AE10" s="78"/>
    </row>
    <row r="11" spans="2:31" x14ac:dyDescent="0.25">
      <c r="B11" s="4">
        <v>12</v>
      </c>
      <c r="C11" s="3">
        <v>0.50090909090909086</v>
      </c>
      <c r="D11" s="3">
        <v>0.17272727272727273</v>
      </c>
      <c r="E11" s="3">
        <v>9.2727272727272728E-2</v>
      </c>
      <c r="F11" s="3">
        <v>0.41938523142150513</v>
      </c>
      <c r="G11" s="3">
        <v>0.22482628665645979</v>
      </c>
      <c r="H11" s="3">
        <v>0.10352137557413732</v>
      </c>
      <c r="I11" s="3">
        <v>0.30562770562770564</v>
      </c>
      <c r="J11" s="3">
        <v>0.30238095238095236</v>
      </c>
      <c r="K11" s="3">
        <v>0.12943722943722943</v>
      </c>
      <c r="L11" s="3">
        <v>0.41543340380549681</v>
      </c>
      <c r="M11" s="3">
        <v>0.2632135306553911</v>
      </c>
      <c r="N11" s="3">
        <v>0.10887949260042283</v>
      </c>
      <c r="P11" s="166" t="s">
        <v>47</v>
      </c>
      <c r="Q11" s="166"/>
      <c r="R11" s="166"/>
      <c r="S11" s="166"/>
      <c r="T11" s="166"/>
      <c r="U11" s="166"/>
      <c r="V11" s="166"/>
      <c r="X11" s="2" t="s">
        <v>2</v>
      </c>
      <c r="Y11" s="4">
        <v>352211</v>
      </c>
      <c r="Z11" s="3">
        <f>SUM(Z7:Z10)</f>
        <v>1</v>
      </c>
      <c r="AE11" s="78"/>
    </row>
    <row r="12" spans="2:31" x14ac:dyDescent="0.25">
      <c r="B12" s="4">
        <v>16</v>
      </c>
      <c r="C12" s="3">
        <v>0.32142857142857145</v>
      </c>
      <c r="D12" s="3">
        <v>0.42142857142857143</v>
      </c>
      <c r="E12" s="3">
        <v>7.1428571428571425E-2</v>
      </c>
      <c r="F12" s="3">
        <v>0.24528301886792453</v>
      </c>
      <c r="G12" s="3">
        <v>0.48962264150943396</v>
      </c>
      <c r="H12" s="3">
        <v>5.3773584905660379E-2</v>
      </c>
      <c r="I12" s="3">
        <v>0.18112633181126331</v>
      </c>
      <c r="J12" s="3">
        <v>0.55707762557077622</v>
      </c>
      <c r="K12" s="3">
        <v>6.8493150684931503E-2</v>
      </c>
      <c r="L12" s="3">
        <v>0.20430107526881722</v>
      </c>
      <c r="M12" s="3">
        <v>0.56451612903225812</v>
      </c>
      <c r="N12" s="3">
        <v>9.6774193548387094E-2</v>
      </c>
      <c r="AE12" s="78"/>
    </row>
    <row r="13" spans="2:31" x14ac:dyDescent="0.25">
      <c r="P13" s="129" t="s">
        <v>290</v>
      </c>
      <c r="Q13" s="129"/>
      <c r="R13" s="129"/>
      <c r="S13" s="129"/>
      <c r="T13" s="129"/>
      <c r="U13" s="129"/>
      <c r="V13" s="129"/>
      <c r="X13" s="137" t="s">
        <v>333</v>
      </c>
      <c r="Y13" s="138"/>
      <c r="Z13" s="138"/>
      <c r="AA13" s="138"/>
      <c r="AB13" s="139"/>
      <c r="AE13" s="78"/>
    </row>
    <row r="14" spans="2:31" x14ac:dyDescent="0.25">
      <c r="B14" s="129" t="s">
        <v>45</v>
      </c>
      <c r="C14" s="129"/>
      <c r="D14" s="129"/>
      <c r="E14" s="129"/>
      <c r="F14" s="129"/>
      <c r="G14" s="129"/>
      <c r="H14" s="129"/>
      <c r="I14" s="129"/>
      <c r="J14" s="129"/>
      <c r="K14" s="129"/>
      <c r="L14" s="129"/>
      <c r="M14" s="129"/>
      <c r="N14" s="129"/>
      <c r="P14" s="175" t="s">
        <v>22</v>
      </c>
      <c r="Q14" s="175"/>
      <c r="R14" s="2">
        <v>4</v>
      </c>
      <c r="S14" s="2">
        <v>6</v>
      </c>
      <c r="T14" s="2">
        <v>8</v>
      </c>
      <c r="U14" s="2">
        <v>10</v>
      </c>
      <c r="V14" s="2">
        <v>12</v>
      </c>
      <c r="X14" s="2" t="s">
        <v>22</v>
      </c>
      <c r="Y14" s="2">
        <v>4</v>
      </c>
      <c r="Z14" s="2">
        <v>8</v>
      </c>
      <c r="AA14" s="2">
        <v>12</v>
      </c>
      <c r="AB14" s="2">
        <v>16</v>
      </c>
      <c r="AE14" s="78"/>
    </row>
    <row r="15" spans="2:31" x14ac:dyDescent="0.25">
      <c r="B15" s="152" t="s">
        <v>22</v>
      </c>
      <c r="C15" s="152" t="s">
        <v>25</v>
      </c>
      <c r="D15" s="152"/>
      <c r="E15" s="152"/>
      <c r="F15" s="152" t="s">
        <v>1</v>
      </c>
      <c r="G15" s="152"/>
      <c r="H15" s="152"/>
      <c r="I15" s="152" t="s">
        <v>3</v>
      </c>
      <c r="J15" s="152"/>
      <c r="K15" s="152"/>
      <c r="L15" s="152" t="s">
        <v>4</v>
      </c>
      <c r="M15" s="152"/>
      <c r="N15" s="152"/>
      <c r="P15" s="175" t="s">
        <v>25</v>
      </c>
      <c r="Q15" s="175"/>
      <c r="R15" s="43">
        <v>0.83783783783783783</v>
      </c>
      <c r="S15" s="43">
        <v>0.75206611570247939</v>
      </c>
      <c r="T15" s="43">
        <v>0.72558139534883725</v>
      </c>
      <c r="U15" s="43">
        <v>0.67355371900826444</v>
      </c>
      <c r="V15" s="43">
        <v>0.56497175141242939</v>
      </c>
      <c r="X15" s="2" t="s">
        <v>43</v>
      </c>
      <c r="Y15" s="68">
        <v>0.6515772115538061</v>
      </c>
      <c r="Z15" s="68">
        <v>0.52158894645941278</v>
      </c>
      <c r="AA15" s="68">
        <v>0.39038068219304611</v>
      </c>
      <c r="AB15" s="68">
        <v>0.2261380323054332</v>
      </c>
      <c r="AE15" s="78"/>
    </row>
    <row r="16" spans="2:31" x14ac:dyDescent="0.25">
      <c r="B16" s="152"/>
      <c r="C16" s="2" t="s">
        <v>40</v>
      </c>
      <c r="D16" s="2" t="s">
        <v>42</v>
      </c>
      <c r="E16" s="2" t="s">
        <v>41</v>
      </c>
      <c r="F16" s="2" t="s">
        <v>40</v>
      </c>
      <c r="G16" s="2" t="s">
        <v>42</v>
      </c>
      <c r="H16" s="2" t="s">
        <v>41</v>
      </c>
      <c r="I16" s="2" t="s">
        <v>40</v>
      </c>
      <c r="J16" s="2" t="s">
        <v>42</v>
      </c>
      <c r="K16" s="2" t="s">
        <v>41</v>
      </c>
      <c r="L16" s="2" t="s">
        <v>40</v>
      </c>
      <c r="M16" s="2" t="s">
        <v>42</v>
      </c>
      <c r="N16" s="2" t="s">
        <v>41</v>
      </c>
      <c r="P16" s="175" t="s">
        <v>1</v>
      </c>
      <c r="Q16" s="175"/>
      <c r="R16" s="43">
        <v>0.71511627906976749</v>
      </c>
      <c r="S16" s="43">
        <v>0.6541710665258712</v>
      </c>
      <c r="T16" s="43">
        <v>0.59143710587454368</v>
      </c>
      <c r="U16" s="43">
        <v>0.51777916406737368</v>
      </c>
      <c r="V16" s="43">
        <v>0.45178640030733769</v>
      </c>
      <c r="X16" s="2" t="s">
        <v>45</v>
      </c>
      <c r="Y16" s="68">
        <v>0.50607287449392713</v>
      </c>
      <c r="Z16" s="68">
        <v>0.44430950728660651</v>
      </c>
      <c r="AA16" s="68">
        <v>0.37506404782237401</v>
      </c>
      <c r="AB16" s="68">
        <v>0.20315236427320491</v>
      </c>
      <c r="AE16" s="78"/>
    </row>
    <row r="17" spans="2:31" x14ac:dyDescent="0.25">
      <c r="B17" s="4">
        <v>8</v>
      </c>
      <c r="C17" s="3">
        <v>0.56332541567696004</v>
      </c>
      <c r="D17" s="3">
        <v>3.4000000000000002E-2</v>
      </c>
      <c r="E17" s="3">
        <v>0.123</v>
      </c>
      <c r="F17" s="3">
        <v>0.48225108225108226</v>
      </c>
      <c r="G17" s="3">
        <v>4.8773448773448774E-2</v>
      </c>
      <c r="H17" s="3">
        <v>0.15930735930735931</v>
      </c>
      <c r="I17" s="3">
        <v>0.31737704918032789</v>
      </c>
      <c r="J17" s="3">
        <v>9.967213114754099E-2</v>
      </c>
      <c r="K17" s="3">
        <v>0.21049180327868852</v>
      </c>
      <c r="L17" s="3">
        <v>0.43059490084985835</v>
      </c>
      <c r="M17" s="3">
        <v>4.8158640226628892E-2</v>
      </c>
      <c r="N17" s="3">
        <v>0.22096317280453256</v>
      </c>
      <c r="P17" s="175" t="s">
        <v>3</v>
      </c>
      <c r="Q17" s="175"/>
      <c r="R17" s="43">
        <v>0.5516888433981576</v>
      </c>
      <c r="S17" s="43">
        <v>0.50159744408945683</v>
      </c>
      <c r="T17" s="43">
        <v>0.41858574911947982</v>
      </c>
      <c r="U17" s="43">
        <v>0.36750130412102244</v>
      </c>
      <c r="V17" s="43">
        <v>0.30217669654289375</v>
      </c>
      <c r="X17" s="2" t="s">
        <v>44</v>
      </c>
      <c r="Y17" s="68">
        <v>0.33333333333333331</v>
      </c>
      <c r="Z17" s="68">
        <v>0.31073446327683618</v>
      </c>
      <c r="AA17" s="68">
        <v>0.30769230769230771</v>
      </c>
      <c r="AB17" s="68">
        <v>0.19696969696969696</v>
      </c>
      <c r="AE17" s="78"/>
    </row>
    <row r="18" spans="2:31" x14ac:dyDescent="0.25">
      <c r="B18" s="4">
        <v>12</v>
      </c>
      <c r="C18" s="3">
        <v>0.47121535181236673</v>
      </c>
      <c r="D18" s="3">
        <v>0.10660980810234541</v>
      </c>
      <c r="E18" s="3">
        <v>0.11899999999999999</v>
      </c>
      <c r="F18" s="3">
        <v>0.39925904816186947</v>
      </c>
      <c r="G18" s="3">
        <v>0.14249073810202337</v>
      </c>
      <c r="H18" s="3">
        <v>0.13536620119692219</v>
      </c>
      <c r="I18" s="3">
        <v>0.28999999999999998</v>
      </c>
      <c r="J18" s="3">
        <v>0.1857682619647355</v>
      </c>
      <c r="K18" s="3">
        <v>0.1769521410579345</v>
      </c>
      <c r="L18" s="3">
        <v>0.36332179930795849</v>
      </c>
      <c r="M18" s="3">
        <v>0.13148788927335639</v>
      </c>
      <c r="N18" s="3">
        <v>0.19031141868512111</v>
      </c>
      <c r="P18" s="175" t="s">
        <v>208</v>
      </c>
      <c r="Q18" s="175"/>
      <c r="R18" s="43">
        <f>R15*('Wait Distribution'!$K9+'Wait Distribution'!$P9)+R16*('Wait Distribution'!$L9)+'Riichi Winrate'!R17*('Wait Distribution'!$N9+'Wait Distribution'!$O9+'Wait Distribution'!$M9)</f>
        <v>0.63332930830345457</v>
      </c>
      <c r="S18" s="43">
        <f>S15*('Wait Distribution'!$K9+'Wait Distribution'!$P9)+S16*('Wait Distribution'!$L9)+'Riichi Winrate'!S17*('Wait Distribution'!$N9+'Wait Distribution'!$O9+'Wait Distribution'!$M9)</f>
        <v>0.57713648292912034</v>
      </c>
      <c r="T18" s="43">
        <f>T15*('Wait Distribution'!$K9+'Wait Distribution'!$P9)+T16*('Wait Distribution'!$L9)+'Riichi Winrate'!T17*('Wait Distribution'!$N9+'Wait Distribution'!$O9+'Wait Distribution'!$M9)</f>
        <v>0.50502955388445281</v>
      </c>
      <c r="U18" s="43">
        <f>U15*('Wait Distribution'!$K9+'Wait Distribution'!$P9)+U16*('Wait Distribution'!$L9)+'Riichi Winrate'!U17*('Wait Distribution'!$N9+'Wait Distribution'!$O9+'Wait Distribution'!$M9)</f>
        <v>0.44423737301494104</v>
      </c>
      <c r="V18" s="43">
        <f>V15*('Wait Distribution'!$K9+'Wait Distribution'!$P9)+V16*('Wait Distribution'!$L9)+'Riichi Winrate'!V17*('Wait Distribution'!$N9+'Wait Distribution'!$O9+'Wait Distribution'!$M9)</f>
        <v>0.37685026192503018</v>
      </c>
      <c r="X18" t="s">
        <v>334</v>
      </c>
      <c r="AE18" s="78"/>
    </row>
    <row r="19" spans="2:31" x14ac:dyDescent="0.25">
      <c r="B19" s="4">
        <v>16</v>
      </c>
      <c r="C19" s="3">
        <v>0.33333333333333331</v>
      </c>
      <c r="D19" s="3">
        <v>0.46875</v>
      </c>
      <c r="E19" s="3">
        <v>6.0999999999999999E-2</v>
      </c>
      <c r="F19" s="3">
        <v>0.2161764705882353</v>
      </c>
      <c r="G19" s="3">
        <v>0.50147058823529411</v>
      </c>
      <c r="H19" s="3">
        <v>7.2058823529411759E-2</v>
      </c>
      <c r="I19" s="3">
        <v>0.13880126182965299</v>
      </c>
      <c r="J19" s="3">
        <v>0.51419558359621453</v>
      </c>
      <c r="K19" s="3">
        <v>9.7791798107255523E-2</v>
      </c>
      <c r="L19" s="3">
        <v>0.18367346938775511</v>
      </c>
      <c r="M19" s="3">
        <v>0.59183673469387754</v>
      </c>
      <c r="N19" s="3">
        <v>7.8E-2</v>
      </c>
    </row>
    <row r="21" spans="2:31" x14ac:dyDescent="0.25">
      <c r="B21" s="190" t="s">
        <v>323</v>
      </c>
      <c r="C21" s="191"/>
      <c r="D21" s="191"/>
      <c r="E21" s="191"/>
      <c r="F21" s="192"/>
      <c r="L21" s="176" t="s">
        <v>305</v>
      </c>
      <c r="M21" s="176"/>
      <c r="N21" s="176"/>
      <c r="O21" s="176"/>
      <c r="P21" s="176"/>
      <c r="R21" s="176" t="s">
        <v>295</v>
      </c>
      <c r="S21" s="176"/>
      <c r="T21" s="176"/>
      <c r="U21" s="176"/>
      <c r="V21" s="176"/>
      <c r="X21" s="176" t="s">
        <v>298</v>
      </c>
      <c r="Y21" s="176"/>
      <c r="Z21" s="176"/>
      <c r="AA21" s="176"/>
      <c r="AB21" s="176"/>
    </row>
    <row r="22" spans="2:31" x14ac:dyDescent="0.25">
      <c r="B22" s="183" t="s">
        <v>22</v>
      </c>
      <c r="C22" s="183"/>
      <c r="D22" s="2">
        <v>8</v>
      </c>
      <c r="E22" s="2">
        <v>12</v>
      </c>
      <c r="F22" s="2">
        <v>16</v>
      </c>
      <c r="L22" s="183" t="s">
        <v>22</v>
      </c>
      <c r="M22" s="183"/>
      <c r="N22" s="2">
        <v>8</v>
      </c>
      <c r="O22" s="2">
        <v>12</v>
      </c>
      <c r="P22" s="2">
        <v>16</v>
      </c>
      <c r="R22" s="181" t="s">
        <v>22</v>
      </c>
      <c r="S22" s="182"/>
      <c r="T22" s="2">
        <v>8</v>
      </c>
      <c r="U22" s="2">
        <v>12</v>
      </c>
      <c r="V22" s="2">
        <v>16</v>
      </c>
      <c r="X22" s="181" t="s">
        <v>22</v>
      </c>
      <c r="Y22" s="182"/>
      <c r="Z22" s="2">
        <v>8</v>
      </c>
      <c r="AA22" s="2">
        <v>12</v>
      </c>
      <c r="AB22" s="2">
        <v>16</v>
      </c>
    </row>
    <row r="23" spans="2:31" x14ac:dyDescent="0.25">
      <c r="B23" s="183" t="s">
        <v>329</v>
      </c>
      <c r="C23" s="183"/>
      <c r="D23" s="164">
        <v>5300</v>
      </c>
      <c r="E23" s="186"/>
      <c r="F23" s="165"/>
      <c r="G23" s="177" t="s">
        <v>306</v>
      </c>
      <c r="H23" s="178"/>
      <c r="L23" s="173" t="s">
        <v>303</v>
      </c>
      <c r="M23" s="174"/>
      <c r="N23" s="4">
        <v>7500</v>
      </c>
      <c r="O23" s="4">
        <v>7500</v>
      </c>
      <c r="P23" s="4">
        <v>7500</v>
      </c>
      <c r="R23" s="173" t="s">
        <v>310</v>
      </c>
      <c r="S23" s="174"/>
      <c r="T23" s="3">
        <v>0.56332541567696004</v>
      </c>
      <c r="U23" s="3">
        <v>0.47121535181236673</v>
      </c>
      <c r="V23" s="3">
        <v>0.33333333333333331</v>
      </c>
      <c r="X23" s="45" t="s">
        <v>310</v>
      </c>
      <c r="Y23" s="61"/>
      <c r="Z23" s="3">
        <v>3.4000000000000002E-2</v>
      </c>
      <c r="AA23" s="3">
        <v>0.10660980810234541</v>
      </c>
      <c r="AB23" s="3">
        <v>0.46875</v>
      </c>
    </row>
    <row r="24" spans="2:31" x14ac:dyDescent="0.25">
      <c r="B24" s="183" t="s">
        <v>319</v>
      </c>
      <c r="C24" s="183"/>
      <c r="D24" s="62">
        <f>INDEX(N23:N27,MATCH($G$24,$L23:$L27,0))</f>
        <v>5300</v>
      </c>
      <c r="E24" s="62">
        <f>INDEX(O23:O27,MATCH($G$24,$L23:$L27,0))</f>
        <v>5300</v>
      </c>
      <c r="F24" s="62">
        <f>INDEX(P23:P27,MATCH($G$24,$L23:$L27,0))</f>
        <v>5300</v>
      </c>
      <c r="G24" s="179" t="s">
        <v>304</v>
      </c>
      <c r="H24" s="180"/>
      <c r="L24" s="173" t="s">
        <v>304</v>
      </c>
      <c r="M24" s="174"/>
      <c r="N24" s="4">
        <v>5300</v>
      </c>
      <c r="O24" s="4">
        <v>5300</v>
      </c>
      <c r="P24" s="4">
        <v>5300</v>
      </c>
      <c r="R24" s="173" t="s">
        <v>308</v>
      </c>
      <c r="S24" s="174"/>
      <c r="T24" s="3">
        <v>0.48225108225108226</v>
      </c>
      <c r="U24" s="3">
        <v>0.39925904816186947</v>
      </c>
      <c r="V24" s="3">
        <v>0.2161764705882353</v>
      </c>
      <c r="X24" s="45" t="s">
        <v>308</v>
      </c>
      <c r="Y24" s="61"/>
      <c r="Z24" s="3">
        <v>4.8773448773448774E-2</v>
      </c>
      <c r="AA24" s="3">
        <v>0.14249073810202337</v>
      </c>
      <c r="AB24" s="3">
        <v>0.50147058823529411</v>
      </c>
    </row>
    <row r="25" spans="2:31" x14ac:dyDescent="0.25">
      <c r="B25" s="2" t="s">
        <v>300</v>
      </c>
      <c r="C25" s="2"/>
      <c r="D25" s="187">
        <v>1400</v>
      </c>
      <c r="E25" s="188"/>
      <c r="F25" s="189"/>
      <c r="G25" t="s">
        <v>324</v>
      </c>
      <c r="L25" s="181">
        <v>8000</v>
      </c>
      <c r="M25" s="182"/>
      <c r="N25" s="4">
        <v>8000</v>
      </c>
      <c r="O25" s="4">
        <v>8000</v>
      </c>
      <c r="P25" s="4">
        <v>8000</v>
      </c>
      <c r="R25" s="173" t="s">
        <v>309</v>
      </c>
      <c r="S25" s="174"/>
      <c r="T25" s="3">
        <v>0.31737704918032789</v>
      </c>
      <c r="U25" s="3">
        <v>0.29534005037783373</v>
      </c>
      <c r="V25" s="3">
        <v>0.13880126182965299</v>
      </c>
      <c r="X25" s="45" t="s">
        <v>309</v>
      </c>
      <c r="Y25" s="61"/>
      <c r="Z25" s="3">
        <v>9.967213114754099E-2</v>
      </c>
      <c r="AA25" s="3">
        <v>0.1857682619647355</v>
      </c>
      <c r="AB25" s="3">
        <v>0.51419558359621453</v>
      </c>
    </row>
    <row r="26" spans="2:31" x14ac:dyDescent="0.25">
      <c r="B26" s="183" t="s">
        <v>299</v>
      </c>
      <c r="C26" s="183"/>
      <c r="D26" s="164">
        <v>-1000</v>
      </c>
      <c r="E26" s="186"/>
      <c r="F26" s="165"/>
      <c r="G26" t="s">
        <v>325</v>
      </c>
      <c r="L26" s="181">
        <v>12000</v>
      </c>
      <c r="M26" s="182"/>
      <c r="N26" s="4">
        <v>12000</v>
      </c>
      <c r="O26" s="4">
        <v>12000</v>
      </c>
      <c r="P26" s="4">
        <v>12000</v>
      </c>
      <c r="R26" s="173" t="s">
        <v>4</v>
      </c>
      <c r="S26" s="174"/>
      <c r="T26" s="3">
        <v>0.43059490084985835</v>
      </c>
      <c r="U26" s="3">
        <v>0.36332179930795849</v>
      </c>
      <c r="V26" s="3">
        <v>0.18367346938775511</v>
      </c>
      <c r="X26" s="45" t="s">
        <v>4</v>
      </c>
      <c r="Y26" s="61"/>
      <c r="Z26" s="3">
        <v>4.8158640226628892E-2</v>
      </c>
      <c r="AA26" s="3">
        <v>0.13148788927335639</v>
      </c>
      <c r="AB26" s="3">
        <v>0.59183673469387754</v>
      </c>
    </row>
    <row r="27" spans="2:31" x14ac:dyDescent="0.25">
      <c r="B27" s="2" t="s">
        <v>301</v>
      </c>
      <c r="C27" s="2"/>
      <c r="D27" s="164">
        <v>-1700</v>
      </c>
      <c r="E27" s="186"/>
      <c r="F27" s="165"/>
      <c r="G27" s="60" t="s">
        <v>326</v>
      </c>
      <c r="L27" s="181" t="s">
        <v>322</v>
      </c>
      <c r="M27" s="182"/>
      <c r="N27" s="4">
        <v>7500</v>
      </c>
      <c r="O27" s="4">
        <v>8200</v>
      </c>
      <c r="P27" s="4">
        <v>9000</v>
      </c>
    </row>
    <row r="28" spans="2:31" x14ac:dyDescent="0.25">
      <c r="B28" s="183" t="s">
        <v>297</v>
      </c>
      <c r="C28" s="183"/>
      <c r="D28" s="63">
        <f>INDEX(T23:T26,MATCH($G$29,$R23:$R26,0))</f>
        <v>0.31737704918032789</v>
      </c>
      <c r="E28" s="63">
        <f>INDEX(U23:U26,MATCH($G$29,$R23:$R26,0))</f>
        <v>0.29534005037783373</v>
      </c>
      <c r="F28" s="63">
        <f>INDEX(V23:V26,MATCH($G$29,$R23:$R26,0))</f>
        <v>0.13880126182965299</v>
      </c>
      <c r="G28" s="171" t="s">
        <v>307</v>
      </c>
      <c r="H28" s="172"/>
      <c r="R28" s="176" t="s">
        <v>296</v>
      </c>
      <c r="S28" s="176"/>
      <c r="T28" s="176"/>
      <c r="U28" s="176"/>
      <c r="V28" s="176"/>
    </row>
    <row r="29" spans="2:31" x14ac:dyDescent="0.25">
      <c r="B29" s="183" t="s">
        <v>298</v>
      </c>
      <c r="C29" s="183"/>
      <c r="D29" s="63">
        <f>INDEX(Z23:Z26,MATCH($G$29,$R$23:$R$26,0))</f>
        <v>9.967213114754099E-2</v>
      </c>
      <c r="E29" s="63">
        <f>INDEX(AA23:AA26,MATCH($G$29,$R$23:$R$26,0))</f>
        <v>0.1857682619647355</v>
      </c>
      <c r="F29" s="63">
        <f>INDEX(AB23:AB26,MATCH($G$29,$R$23:$R$26,0))</f>
        <v>0.51419558359621453</v>
      </c>
      <c r="G29" s="179" t="s">
        <v>309</v>
      </c>
      <c r="H29" s="180"/>
      <c r="L29" s="176" t="s">
        <v>327</v>
      </c>
      <c r="M29" s="176"/>
      <c r="N29" s="176"/>
      <c r="O29" s="176"/>
      <c r="R29" s="181" t="s">
        <v>22</v>
      </c>
      <c r="S29" s="182"/>
      <c r="T29" s="2">
        <v>8</v>
      </c>
      <c r="U29" s="2">
        <v>12</v>
      </c>
      <c r="V29" s="2">
        <v>16</v>
      </c>
    </row>
    <row r="30" spans="2:31" x14ac:dyDescent="0.25">
      <c r="B30" s="183" t="s">
        <v>296</v>
      </c>
      <c r="C30" s="183"/>
      <c r="D30" s="63">
        <f>INDEX(T30:T33,MATCH($G$29,$R$23:$R$26,0))</f>
        <v>0.21049180327868852</v>
      </c>
      <c r="E30" s="63">
        <f>INDEX(U30:U33,MATCH($G$29,$R$23:$R$26,0))</f>
        <v>0.1769521410579345</v>
      </c>
      <c r="F30" s="63">
        <f>INDEX(V30:V33,MATCH($G$29,$R$23:$R$26,0))</f>
        <v>9.7791798107255523E-2</v>
      </c>
      <c r="G30" s="66" t="s">
        <v>313</v>
      </c>
      <c r="H30" t="s">
        <v>321</v>
      </c>
      <c r="L30" s="173" t="s">
        <v>314</v>
      </c>
      <c r="M30" s="174"/>
      <c r="N30" s="4">
        <v>3900</v>
      </c>
      <c r="O30" s="4">
        <v>5300</v>
      </c>
      <c r="R30" s="45" t="s">
        <v>310</v>
      </c>
      <c r="S30" s="61"/>
      <c r="T30" s="3">
        <v>0.123</v>
      </c>
      <c r="U30" s="3">
        <v>0.11899999999999999</v>
      </c>
      <c r="V30" s="3">
        <v>6.0999999999999999E-2</v>
      </c>
    </row>
    <row r="31" spans="2:31" x14ac:dyDescent="0.25">
      <c r="B31" s="183" t="s">
        <v>311</v>
      </c>
      <c r="C31" s="183"/>
      <c r="D31" s="63">
        <f>D30*1.4</f>
        <v>0.29468852459016392</v>
      </c>
      <c r="E31" s="63">
        <f t="shared" ref="E31:F31" si="0">E30*1.4</f>
        <v>0.24773299748110827</v>
      </c>
      <c r="F31" s="63">
        <f t="shared" si="0"/>
        <v>0.13690851735015772</v>
      </c>
      <c r="G31" s="67">
        <v>0.33</v>
      </c>
      <c r="H31" t="s">
        <v>320</v>
      </c>
      <c r="L31" s="173" t="s">
        <v>260</v>
      </c>
      <c r="M31" s="174"/>
      <c r="N31" s="4">
        <v>4900</v>
      </c>
      <c r="O31" s="4">
        <v>6800</v>
      </c>
      <c r="R31" s="45" t="s">
        <v>308</v>
      </c>
      <c r="S31" s="61"/>
      <c r="T31" s="3">
        <v>0.15930735930735931</v>
      </c>
      <c r="U31" s="3">
        <v>0.13536620119692219</v>
      </c>
      <c r="V31" s="3">
        <v>7.2058823529411759E-2</v>
      </c>
    </row>
    <row r="32" spans="2:31" x14ac:dyDescent="0.25">
      <c r="B32" s="184" t="s">
        <v>312</v>
      </c>
      <c r="C32" s="184"/>
      <c r="D32" s="64">
        <f>$D23*D28+D29*$D25-D24*D30-D24*D31*$G$31+(1-D28)*$D26</f>
        <v>-492.00039344262268</v>
      </c>
      <c r="E32" s="64">
        <f>$D23*E28+E29*$D25-E24*E30-E24*E31*$G$31+(1-E28)*$D26</f>
        <v>-250.4134760705291</v>
      </c>
      <c r="F32" s="64">
        <f>$D23*F28+F29*$D25-F24*F30-F24*F31*$G$31+(1-F28)*$D26</f>
        <v>-163.42776025236583</v>
      </c>
      <c r="G32" t="s">
        <v>318</v>
      </c>
      <c r="L32" s="173" t="s">
        <v>261</v>
      </c>
      <c r="M32" s="174"/>
      <c r="N32" s="4">
        <v>6100</v>
      </c>
      <c r="O32" s="4">
        <v>8600</v>
      </c>
      <c r="R32" s="45" t="s">
        <v>309</v>
      </c>
      <c r="S32" s="61"/>
      <c r="T32" s="3">
        <v>0.21049180327868852</v>
      </c>
      <c r="U32" s="3">
        <v>0.1769521410579345</v>
      </c>
      <c r="V32" s="3">
        <v>9.7791798107255523E-2</v>
      </c>
    </row>
    <row r="33" spans="2:34" x14ac:dyDescent="0.25">
      <c r="B33" s="184" t="s">
        <v>316</v>
      </c>
      <c r="C33" s="184"/>
      <c r="D33" s="185">
        <v>0.1</v>
      </c>
      <c r="E33" s="186"/>
      <c r="F33" s="165"/>
      <c r="L33" s="173" t="s">
        <v>262</v>
      </c>
      <c r="M33" s="174"/>
      <c r="N33" s="4">
        <v>7500</v>
      </c>
      <c r="O33" s="4">
        <v>10700</v>
      </c>
      <c r="R33" s="45" t="s">
        <v>4</v>
      </c>
      <c r="S33" s="61"/>
      <c r="T33" s="3">
        <v>0.22096317280453256</v>
      </c>
      <c r="U33" s="3">
        <v>0.19031141868512111</v>
      </c>
      <c r="V33" s="3">
        <v>7.8E-2</v>
      </c>
    </row>
    <row r="34" spans="2:34" x14ac:dyDescent="0.25">
      <c r="B34" s="183" t="s">
        <v>315</v>
      </c>
      <c r="C34" s="183"/>
      <c r="D34" s="64">
        <f>(1-$D33)*D32-$D33*D24</f>
        <v>-972.80035409836046</v>
      </c>
      <c r="E34" s="64">
        <f>(1-$D33)*E32-$D33*E24</f>
        <v>-755.3721284634762</v>
      </c>
      <c r="F34" s="64">
        <f>(1-$D33)*F32-$D33*F24</f>
        <v>-677.08498422712921</v>
      </c>
      <c r="G34" t="s">
        <v>317</v>
      </c>
      <c r="L34" s="173" t="s">
        <v>263</v>
      </c>
      <c r="M34" s="174"/>
      <c r="N34" s="4">
        <v>8500</v>
      </c>
      <c r="O34" s="4">
        <v>12200</v>
      </c>
    </row>
    <row r="35" spans="2:34" x14ac:dyDescent="0.25">
      <c r="L35" s="173" t="s">
        <v>267</v>
      </c>
      <c r="M35" s="174"/>
      <c r="N35" s="4">
        <v>10100</v>
      </c>
      <c r="O35" s="4">
        <v>14700</v>
      </c>
    </row>
    <row r="36" spans="2:34" x14ac:dyDescent="0.25">
      <c r="L36" s="60" t="s">
        <v>328</v>
      </c>
    </row>
    <row r="37" spans="2:34" ht="18.75" x14ac:dyDescent="0.3">
      <c r="B37" s="65"/>
      <c r="C37" s="65"/>
      <c r="D37" s="65"/>
      <c r="E37" s="65"/>
      <c r="F37" s="65"/>
      <c r="G37" s="65"/>
      <c r="H37" s="65"/>
      <c r="I37" s="65"/>
      <c r="J37" s="65"/>
      <c r="K37" s="65"/>
      <c r="L37" s="65"/>
      <c r="M37" s="65"/>
    </row>
    <row r="38" spans="2:34" ht="18.75" x14ac:dyDescent="0.3">
      <c r="B38" s="125" t="s">
        <v>46</v>
      </c>
      <c r="C38" s="125"/>
      <c r="D38" s="125"/>
      <c r="E38" s="125"/>
      <c r="F38" s="125"/>
      <c r="G38" s="125"/>
      <c r="H38" s="125"/>
      <c r="I38" s="125"/>
      <c r="J38" s="125"/>
      <c r="K38" s="125"/>
      <c r="L38" s="125"/>
      <c r="M38" s="125"/>
      <c r="N38" s="125"/>
      <c r="O38" s="125"/>
      <c r="P38" s="125"/>
      <c r="Q38" s="125"/>
      <c r="R38" s="125"/>
      <c r="S38" s="125"/>
      <c r="T38" s="125"/>
    </row>
    <row r="40" spans="2:34" x14ac:dyDescent="0.25">
      <c r="B40" s="129" t="s">
        <v>23</v>
      </c>
      <c r="C40" s="129"/>
      <c r="D40" s="129"/>
      <c r="E40" s="129"/>
      <c r="F40" s="129"/>
      <c r="G40" s="129"/>
      <c r="I40" s="129" t="s">
        <v>24</v>
      </c>
      <c r="J40" s="129"/>
      <c r="K40" s="129"/>
      <c r="L40" s="129"/>
      <c r="M40" s="129"/>
      <c r="O40" s="129" t="s">
        <v>26</v>
      </c>
      <c r="P40" s="129"/>
      <c r="Q40" s="129"/>
      <c r="R40" s="129"/>
      <c r="S40" s="129"/>
      <c r="T40" s="129"/>
      <c r="V40" s="129" t="s">
        <v>28</v>
      </c>
      <c r="W40" s="129"/>
      <c r="X40" s="129"/>
      <c r="Y40" s="129"/>
      <c r="Z40" s="129"/>
      <c r="AA40" s="129"/>
      <c r="AC40" s="129" t="s">
        <v>27</v>
      </c>
      <c r="AD40" s="129"/>
      <c r="AE40" s="129"/>
      <c r="AF40" s="129"/>
      <c r="AG40" s="129"/>
      <c r="AH40" s="129"/>
    </row>
    <row r="41" spans="2:34" x14ac:dyDescent="0.25">
      <c r="B41" s="2" t="s">
        <v>22</v>
      </c>
      <c r="C41" s="2" t="s">
        <v>25</v>
      </c>
      <c r="D41" s="2" t="s">
        <v>1</v>
      </c>
      <c r="E41" s="2" t="s">
        <v>3</v>
      </c>
      <c r="F41" s="2" t="s">
        <v>4</v>
      </c>
      <c r="G41" s="2" t="s">
        <v>2</v>
      </c>
      <c r="I41" s="2" t="s">
        <v>22</v>
      </c>
      <c r="J41" s="2" t="s">
        <v>25</v>
      </c>
      <c r="K41" s="2" t="s">
        <v>1</v>
      </c>
      <c r="L41" s="2" t="s">
        <v>3</v>
      </c>
      <c r="M41" s="2" t="s">
        <v>4</v>
      </c>
      <c r="O41" s="2" t="s">
        <v>22</v>
      </c>
      <c r="P41" s="2" t="s">
        <v>25</v>
      </c>
      <c r="Q41" s="2" t="s">
        <v>1</v>
      </c>
      <c r="R41" s="2" t="s">
        <v>3</v>
      </c>
      <c r="S41" s="2" t="s">
        <v>4</v>
      </c>
      <c r="T41" s="2" t="s">
        <v>29</v>
      </c>
      <c r="V41" s="2" t="s">
        <v>22</v>
      </c>
      <c r="W41" s="2" t="s">
        <v>25</v>
      </c>
      <c r="X41" s="2" t="s">
        <v>1</v>
      </c>
      <c r="Y41" s="2" t="s">
        <v>3</v>
      </c>
      <c r="Z41" s="2" t="s">
        <v>4</v>
      </c>
      <c r="AA41" s="2" t="s">
        <v>29</v>
      </c>
      <c r="AC41" s="2" t="s">
        <v>22</v>
      </c>
      <c r="AD41" s="2" t="s">
        <v>25</v>
      </c>
      <c r="AE41" s="2" t="s">
        <v>1</v>
      </c>
      <c r="AF41" s="2" t="s">
        <v>3</v>
      </c>
      <c r="AG41" s="2" t="s">
        <v>4</v>
      </c>
      <c r="AH41" s="2" t="s">
        <v>29</v>
      </c>
    </row>
    <row r="42" spans="2:34" x14ac:dyDescent="0.25">
      <c r="B42" s="2">
        <v>1</v>
      </c>
      <c r="C42" s="3">
        <v>3.575428039451138E-4</v>
      </c>
      <c r="D42" s="3">
        <v>3.2414965527476827E-3</v>
      </c>
      <c r="E42" s="3">
        <v>3.6462619911761134E-3</v>
      </c>
      <c r="F42" s="3">
        <v>1.3998138078983229E-3</v>
      </c>
      <c r="G42" s="3">
        <v>8.6451151557672325E-3</v>
      </c>
      <c r="I42" s="2">
        <v>1</v>
      </c>
      <c r="J42" s="3">
        <v>4.1357783847054234E-2</v>
      </c>
      <c r="K42" s="3">
        <v>0.37495122902848227</v>
      </c>
      <c r="L42" s="3">
        <v>0.42177136168552481</v>
      </c>
      <c r="M42" s="3">
        <v>0.16191962543893873</v>
      </c>
      <c r="O42" s="2">
        <v>1</v>
      </c>
      <c r="P42" s="3">
        <v>0.77358490566037741</v>
      </c>
      <c r="Q42" s="3">
        <v>0.7710718002081165</v>
      </c>
      <c r="R42" s="3">
        <v>0.59481961147086027</v>
      </c>
      <c r="S42" s="3">
        <v>0.81204819277108431</v>
      </c>
      <c r="T42" s="3">
        <v>0.70347249317206395</v>
      </c>
      <c r="V42" s="2">
        <v>1</v>
      </c>
      <c r="W42" s="3">
        <v>8.4905660377358486E-2</v>
      </c>
      <c r="X42" s="3">
        <v>9.261186264308012E-2</v>
      </c>
      <c r="Y42" s="3">
        <v>0.18316373728029603</v>
      </c>
      <c r="Z42" s="3">
        <v>9.6385542168674704E-2</v>
      </c>
      <c r="AA42" s="3">
        <v>0.13109637143971908</v>
      </c>
      <c r="AC42" s="2">
        <v>1</v>
      </c>
      <c r="AD42" s="3">
        <v>3.7735849056603772E-2</v>
      </c>
      <c r="AE42" s="3">
        <v>6.1394380853277836E-2</v>
      </c>
      <c r="AF42" s="3">
        <v>7.4930619796484743E-2</v>
      </c>
      <c r="AG42" s="3">
        <v>4.0963855421686748E-2</v>
      </c>
      <c r="AH42" s="3">
        <v>6.281701131486539E-2</v>
      </c>
    </row>
    <row r="43" spans="2:34" x14ac:dyDescent="0.25">
      <c r="B43" s="2">
        <v>2</v>
      </c>
      <c r="C43" s="3">
        <v>9.4107964434610148E-4</v>
      </c>
      <c r="D43" s="3">
        <v>7.4476840670831251E-3</v>
      </c>
      <c r="E43" s="3">
        <v>6.1524346641121472E-3</v>
      </c>
      <c r="F43" s="3">
        <v>2.313909089682529E-3</v>
      </c>
      <c r="G43" s="3">
        <v>1.6855107465223902E-2</v>
      </c>
      <c r="I43" s="2">
        <v>2</v>
      </c>
      <c r="J43" s="3">
        <v>5.5833500100060038E-2</v>
      </c>
      <c r="K43" s="3">
        <v>0.44186511907144288</v>
      </c>
      <c r="L43" s="3">
        <v>0.36501901140684412</v>
      </c>
      <c r="M43" s="3">
        <v>0.13728236942165301</v>
      </c>
      <c r="O43" s="2">
        <v>2</v>
      </c>
      <c r="P43" s="3">
        <v>0.87813620071684584</v>
      </c>
      <c r="Q43" s="3">
        <v>0.74773550724637683</v>
      </c>
      <c r="R43" s="3">
        <v>0.56798245614035092</v>
      </c>
      <c r="S43" s="3">
        <v>0.74781341107871724</v>
      </c>
      <c r="T43" s="3">
        <v>0.68941364818891337</v>
      </c>
      <c r="V43" s="2">
        <v>2</v>
      </c>
      <c r="W43" s="3">
        <v>3.9426523297491037E-2</v>
      </c>
      <c r="X43" s="3">
        <v>0.10914855072463768</v>
      </c>
      <c r="Y43" s="3">
        <v>0.17982456140350878</v>
      </c>
      <c r="Z43" s="3">
        <v>0.10787172011661808</v>
      </c>
      <c r="AA43" s="3">
        <v>0.13087852711626977</v>
      </c>
      <c r="AC43" s="2">
        <v>2</v>
      </c>
      <c r="AD43" s="3">
        <v>1.7921146953405017E-2</v>
      </c>
      <c r="AE43" s="3">
        <v>5.0724637681159424E-2</v>
      </c>
      <c r="AF43" s="3">
        <v>9.6491228070175433E-2</v>
      </c>
      <c r="AG43" s="3">
        <v>6.7055393586005832E-2</v>
      </c>
      <c r="AH43" s="3">
        <v>6.7840704422653594E-2</v>
      </c>
    </row>
    <row r="44" spans="2:34" x14ac:dyDescent="0.25">
      <c r="B44" s="2">
        <v>3</v>
      </c>
      <c r="C44" s="3">
        <v>2.101407234507603E-3</v>
      </c>
      <c r="D44" s="3">
        <v>1.706760932039883E-2</v>
      </c>
      <c r="E44" s="3">
        <v>1.2635427769607513E-2</v>
      </c>
      <c r="F44" s="3">
        <v>3.9700743419188583E-3</v>
      </c>
      <c r="G44" s="3">
        <v>3.5774518666432803E-2</v>
      </c>
      <c r="I44" s="2">
        <v>3</v>
      </c>
      <c r="J44" s="3">
        <v>5.8740335659060915E-2</v>
      </c>
      <c r="K44" s="3">
        <v>0.47708844050537436</v>
      </c>
      <c r="L44" s="3">
        <v>0.35319630397887986</v>
      </c>
      <c r="M44" s="3">
        <v>0.11097491985668489</v>
      </c>
      <c r="O44" s="2">
        <v>3</v>
      </c>
      <c r="P44" s="3">
        <v>0.826645264847512</v>
      </c>
      <c r="Q44" s="3">
        <v>0.71739130434782605</v>
      </c>
      <c r="R44" s="3">
        <v>0.57207688200747464</v>
      </c>
      <c r="S44" s="3">
        <v>0.74851316907391674</v>
      </c>
      <c r="T44" s="3">
        <v>0.67593814821798981</v>
      </c>
      <c r="V44" s="2">
        <v>3</v>
      </c>
      <c r="W44" s="3">
        <v>6.5810593900481537E-2</v>
      </c>
      <c r="X44" s="3">
        <v>0.11541501976284585</v>
      </c>
      <c r="Y44" s="3">
        <v>0.1793913507741591</v>
      </c>
      <c r="Z44" s="3">
        <v>0.10875106202209006</v>
      </c>
      <c r="AA44" s="3">
        <v>0.1343579106166321</v>
      </c>
      <c r="AC44" s="2">
        <v>3</v>
      </c>
      <c r="AD44" s="3">
        <v>5.1364365971107544E-2</v>
      </c>
      <c r="AE44" s="3">
        <v>6.3241106719367585E-2</v>
      </c>
      <c r="AF44" s="3">
        <v>0.10224239188467699</v>
      </c>
      <c r="AG44" s="3">
        <v>5.8623619371282923E-2</v>
      </c>
      <c r="AH44" s="3">
        <v>7.5806147463699791E-2</v>
      </c>
    </row>
    <row r="45" spans="2:34" x14ac:dyDescent="0.25">
      <c r="B45" s="2">
        <v>4</v>
      </c>
      <c r="C45" s="3">
        <v>4.0071778404414645E-3</v>
      </c>
      <c r="D45" s="3">
        <v>3.1618926831900915E-2</v>
      </c>
      <c r="E45" s="3">
        <v>2.1479552599268724E-2</v>
      </c>
      <c r="F45" s="3">
        <v>6.3042217035228082E-3</v>
      </c>
      <c r="G45" s="3">
        <v>6.3409878975133921E-2</v>
      </c>
      <c r="I45" s="2">
        <v>4</v>
      </c>
      <c r="J45" s="3">
        <v>6.3194850789935628E-2</v>
      </c>
      <c r="K45" s="3">
        <v>0.49864354486940787</v>
      </c>
      <c r="L45" s="3">
        <v>0.3387414224160859</v>
      </c>
      <c r="M45" s="3">
        <v>9.942018192457043E-2</v>
      </c>
      <c r="O45" s="2">
        <v>4</v>
      </c>
      <c r="P45" s="3">
        <v>0.80639730639730645</v>
      </c>
      <c r="Q45" s="3">
        <v>0.69170044804779174</v>
      </c>
      <c r="R45" s="3">
        <v>0.54742462311557794</v>
      </c>
      <c r="S45" s="3">
        <v>0.70679507758159443</v>
      </c>
      <c r="T45" s="3">
        <v>0.6515772115538061</v>
      </c>
      <c r="V45" s="2">
        <v>4</v>
      </c>
      <c r="W45" s="3">
        <v>7.1548821548821542E-2</v>
      </c>
      <c r="X45" s="3">
        <v>0.12363985491785791</v>
      </c>
      <c r="Y45" s="3">
        <v>0.18106155778894473</v>
      </c>
      <c r="Z45" s="3">
        <v>0.11717495987158909</v>
      </c>
      <c r="AA45" s="3">
        <v>0.13915633810309058</v>
      </c>
      <c r="AC45" s="2">
        <v>4</v>
      </c>
      <c r="AD45" s="3">
        <v>3.7037037037037035E-2</v>
      </c>
      <c r="AE45" s="3">
        <v>6.9874119906123314E-2</v>
      </c>
      <c r="AF45" s="3">
        <v>0.10851130653266332</v>
      </c>
      <c r="AG45" s="3">
        <v>7.0626003210272875E-2</v>
      </c>
      <c r="AH45" s="3">
        <v>8.0961753284749194E-2</v>
      </c>
    </row>
    <row r="46" spans="2:34" x14ac:dyDescent="0.25">
      <c r="B46" s="2">
        <v>5</v>
      </c>
      <c r="C46" s="3">
        <v>6.0242589419431444E-3</v>
      </c>
      <c r="D46" s="3">
        <v>4.7836528731600041E-2</v>
      </c>
      <c r="E46" s="3">
        <v>3.0472091423020358E-2</v>
      </c>
      <c r="F46" s="3">
        <v>7.9232834572365313E-3</v>
      </c>
      <c r="G46" s="3">
        <v>9.2256162553800078E-2</v>
      </c>
      <c r="I46" s="2">
        <v>5</v>
      </c>
      <c r="J46" s="3">
        <v>6.5299257796789884E-2</v>
      </c>
      <c r="K46" s="3">
        <v>0.51851851851851849</v>
      </c>
      <c r="L46" s="3">
        <v>0.33029870937077249</v>
      </c>
      <c r="M46" s="3">
        <v>8.5883514313919052E-2</v>
      </c>
      <c r="O46" s="2">
        <v>5</v>
      </c>
      <c r="P46" s="3">
        <v>0.77043673012318026</v>
      </c>
      <c r="Q46" s="3">
        <v>0.65773515724157383</v>
      </c>
      <c r="R46" s="3">
        <v>0.51516493247730799</v>
      </c>
      <c r="S46" s="3">
        <v>0.64963814389101748</v>
      </c>
      <c r="T46" s="3">
        <v>0.61730832510694311</v>
      </c>
      <c r="V46" s="2">
        <v>5</v>
      </c>
      <c r="W46" s="3">
        <v>7.2788353863381852E-2</v>
      </c>
      <c r="X46" s="3">
        <v>0.12529967564518404</v>
      </c>
      <c r="Y46" s="3">
        <v>0.19061323887535975</v>
      </c>
      <c r="Z46" s="3">
        <v>0.10855683269476372</v>
      </c>
      <c r="AA46" s="3">
        <v>0.14200577675404921</v>
      </c>
      <c r="AC46" s="2">
        <v>5</v>
      </c>
      <c r="AD46" s="3">
        <v>5.5431131019036954E-2</v>
      </c>
      <c r="AE46" s="3">
        <v>7.8127203497391065E-2</v>
      </c>
      <c r="AF46" s="3">
        <v>0.10903254372371042</v>
      </c>
      <c r="AG46" s="3">
        <v>9.4508301404853126E-2</v>
      </c>
      <c r="AH46" s="3">
        <v>8.8260027055683518E-2</v>
      </c>
    </row>
    <row r="47" spans="2:34" x14ac:dyDescent="0.25">
      <c r="B47" s="2">
        <v>6</v>
      </c>
      <c r="C47" s="3">
        <v>7.8085999163484757E-3</v>
      </c>
      <c r="D47" s="3">
        <v>6.1956096442111794E-2</v>
      </c>
      <c r="E47" s="3">
        <v>3.8405494016217602E-2</v>
      </c>
      <c r="F47" s="3">
        <v>9.0937301833587444E-3</v>
      </c>
      <c r="G47" s="3">
        <v>0.11726392055803661</v>
      </c>
      <c r="I47" s="2">
        <v>6</v>
      </c>
      <c r="J47" s="3">
        <v>6.6589961167841216E-2</v>
      </c>
      <c r="K47" s="3">
        <v>0.52834747590967923</v>
      </c>
      <c r="L47" s="3">
        <v>0.32751330360995257</v>
      </c>
      <c r="M47" s="3">
        <v>7.7549259312526972E-2</v>
      </c>
      <c r="O47" s="2">
        <v>6</v>
      </c>
      <c r="P47" s="3">
        <v>0.73347732181425485</v>
      </c>
      <c r="Q47" s="3">
        <v>0.62184233449477355</v>
      </c>
      <c r="R47" s="3">
        <v>0.47198313718601792</v>
      </c>
      <c r="S47" s="3">
        <v>0.6279673590504451</v>
      </c>
      <c r="T47" s="3">
        <v>0.58067021429598731</v>
      </c>
      <c r="V47" s="2">
        <v>6</v>
      </c>
      <c r="W47" s="3">
        <v>8.5097192224622031E-2</v>
      </c>
      <c r="X47" s="3">
        <v>0.12902874564459929</v>
      </c>
      <c r="Y47" s="3">
        <v>0.1918145090461971</v>
      </c>
      <c r="Z47" s="3">
        <v>0.12425816023738873</v>
      </c>
      <c r="AA47" s="3">
        <v>0.14629656263483387</v>
      </c>
      <c r="AC47" s="2">
        <v>6</v>
      </c>
      <c r="AD47" s="3">
        <v>6.3066954643628506E-2</v>
      </c>
      <c r="AE47" s="3">
        <v>8.5746951219512202E-2</v>
      </c>
      <c r="AF47" s="3">
        <v>0.12594414192868436</v>
      </c>
      <c r="AG47" s="3">
        <v>0.10200296735905044</v>
      </c>
      <c r="AH47" s="3">
        <v>9.866244786423127E-2</v>
      </c>
    </row>
    <row r="48" spans="2:34" x14ac:dyDescent="0.25">
      <c r="B48" s="2">
        <v>7</v>
      </c>
      <c r="C48" s="3">
        <v>8.4359863459125429E-3</v>
      </c>
      <c r="D48" s="3">
        <v>6.8722425354507066E-2</v>
      </c>
      <c r="E48" s="3">
        <v>4.1394012169947515E-2</v>
      </c>
      <c r="F48" s="3">
        <v>9.1510719538027713E-3</v>
      </c>
      <c r="G48" s="3">
        <v>0.1277034958241699</v>
      </c>
      <c r="I48" s="2">
        <v>7</v>
      </c>
      <c r="J48" s="3">
        <v>6.6059165346011611E-2</v>
      </c>
      <c r="K48" s="3">
        <v>0.53814051769677762</v>
      </c>
      <c r="L48" s="3">
        <v>0.32414157422081352</v>
      </c>
      <c r="M48" s="3">
        <v>7.1658742736397246E-2</v>
      </c>
      <c r="O48" s="2">
        <v>7</v>
      </c>
      <c r="P48" s="3">
        <v>0.70451819272291083</v>
      </c>
      <c r="Q48" s="3">
        <v>0.58397958181996668</v>
      </c>
      <c r="R48" s="3">
        <v>0.43790743155149936</v>
      </c>
      <c r="S48" s="3">
        <v>0.5764835974935496</v>
      </c>
      <c r="T48" s="3">
        <v>0.54405705229793977</v>
      </c>
      <c r="V48" s="2">
        <v>7</v>
      </c>
      <c r="W48" s="3">
        <v>9.0363854458216708E-2</v>
      </c>
      <c r="X48" s="3">
        <v>0.13806812604299598</v>
      </c>
      <c r="Y48" s="3">
        <v>0.20306388526727509</v>
      </c>
      <c r="Z48" s="3">
        <v>0.13048286030224843</v>
      </c>
      <c r="AA48" s="3">
        <v>0.15544109878499737</v>
      </c>
      <c r="AC48" s="2">
        <v>7</v>
      </c>
      <c r="AD48" s="3">
        <v>6.2774890043982401E-2</v>
      </c>
      <c r="AE48" s="3">
        <v>9.762442328457839E-2</v>
      </c>
      <c r="AF48" s="3">
        <v>0.12581486310299869</v>
      </c>
      <c r="AG48" s="3">
        <v>9.878363435311463E-2</v>
      </c>
      <c r="AH48" s="3">
        <v>0.10454305335446382</v>
      </c>
    </row>
    <row r="49" spans="2:34" x14ac:dyDescent="0.25">
      <c r="B49" s="2">
        <v>8</v>
      </c>
      <c r="C49" s="3">
        <v>9.0802380020777954E-3</v>
      </c>
      <c r="D49" s="3">
        <v>6.9187905608699765E-2</v>
      </c>
      <c r="E49" s="3">
        <v>4.0284280259589571E-2</v>
      </c>
      <c r="F49" s="3">
        <v>8.3921367567494631E-3</v>
      </c>
      <c r="G49" s="3">
        <v>0.12694456062711659</v>
      </c>
      <c r="I49" s="2">
        <v>8</v>
      </c>
      <c r="J49" s="3">
        <v>7.1529161684602091E-2</v>
      </c>
      <c r="K49" s="3">
        <v>0.5450245781852</v>
      </c>
      <c r="L49" s="3">
        <v>0.31733758469509765</v>
      </c>
      <c r="M49" s="3">
        <v>6.6108675435100295E-2</v>
      </c>
      <c r="O49" s="2">
        <v>8</v>
      </c>
      <c r="P49" s="3">
        <v>0.6757057949479941</v>
      </c>
      <c r="Q49" s="3">
        <v>0.55830733229329177</v>
      </c>
      <c r="R49" s="3">
        <v>0.42150213514192414</v>
      </c>
      <c r="S49" s="3">
        <v>0.532556270096463</v>
      </c>
      <c r="T49" s="3">
        <v>0.52158894645941278</v>
      </c>
      <c r="V49" s="2">
        <v>8</v>
      </c>
      <c r="W49" s="3">
        <v>9.658246656760773E-2</v>
      </c>
      <c r="X49" s="3">
        <v>0.1454270670826833</v>
      </c>
      <c r="Y49" s="3">
        <v>0.20648078372268275</v>
      </c>
      <c r="Z49" s="3">
        <v>0.15434083601286175</v>
      </c>
      <c r="AA49" s="3">
        <v>0.16189717018732563</v>
      </c>
      <c r="AC49" s="2">
        <v>8</v>
      </c>
      <c r="AD49" s="3">
        <v>7.9123328380386326E-2</v>
      </c>
      <c r="AE49" s="3">
        <v>0.10091653666146645</v>
      </c>
      <c r="AF49" s="3">
        <v>0.13723520053587876</v>
      </c>
      <c r="AG49" s="3">
        <v>0.12098070739549839</v>
      </c>
      <c r="AH49" s="3">
        <v>0.11220937956689252</v>
      </c>
    </row>
    <row r="50" spans="2:34" x14ac:dyDescent="0.25">
      <c r="B50" s="2">
        <v>9</v>
      </c>
      <c r="C50" s="3">
        <v>7.9401486838377167E-3</v>
      </c>
      <c r="D50" s="3">
        <v>6.3032097899267378E-2</v>
      </c>
      <c r="E50" s="3">
        <v>3.5228085324554417E-2</v>
      </c>
      <c r="F50" s="3">
        <v>6.9720846769297188E-3</v>
      </c>
      <c r="G50" s="3">
        <v>0.11317241658458924</v>
      </c>
      <c r="I50" s="2">
        <v>9</v>
      </c>
      <c r="J50" s="3">
        <v>7.0159752026704825E-2</v>
      </c>
      <c r="K50" s="3">
        <v>0.55695636623748213</v>
      </c>
      <c r="L50" s="3">
        <v>0.31127801621363849</v>
      </c>
      <c r="M50" s="3">
        <v>6.1605865522174529E-2</v>
      </c>
      <c r="O50" s="2">
        <v>9</v>
      </c>
      <c r="P50" s="3">
        <v>0.62659303313508918</v>
      </c>
      <c r="Q50" s="3">
        <v>0.52496387863220417</v>
      </c>
      <c r="R50" s="3">
        <v>0.38797395633856757</v>
      </c>
      <c r="S50" s="3">
        <v>0.52685050798258348</v>
      </c>
      <c r="T50" s="3">
        <v>0.48956843109203624</v>
      </c>
      <c r="V50" s="2">
        <v>9</v>
      </c>
      <c r="W50" s="3">
        <v>0.10662701784197111</v>
      </c>
      <c r="X50" s="3">
        <v>0.15775672927703752</v>
      </c>
      <c r="Y50" s="3">
        <v>0.22414783607813099</v>
      </c>
      <c r="Z50" s="3">
        <v>0.16303821964199322</v>
      </c>
      <c r="AA50" s="3">
        <v>0.17516094420600858</v>
      </c>
      <c r="AC50" s="2">
        <v>9</v>
      </c>
      <c r="AD50" s="3">
        <v>8.6236193712829229E-2</v>
      </c>
      <c r="AE50" s="3">
        <v>0.10606303847594585</v>
      </c>
      <c r="AF50" s="3">
        <v>0.13270777479892762</v>
      </c>
      <c r="AG50" s="3">
        <v>9.6758587324625056E-2</v>
      </c>
      <c r="AH50" s="3">
        <v>0.11239270386266094</v>
      </c>
    </row>
    <row r="51" spans="2:34" x14ac:dyDescent="0.25">
      <c r="B51" s="2">
        <v>10</v>
      </c>
      <c r="C51" s="3">
        <v>6.692121915350055E-3</v>
      </c>
      <c r="D51" s="3">
        <v>5.3128836839051771E-2</v>
      </c>
      <c r="E51" s="3">
        <v>2.9497281325471889E-2</v>
      </c>
      <c r="F51" s="3">
        <v>5.8050109961277439E-3</v>
      </c>
      <c r="G51" s="3">
        <v>9.5123251076001461E-2</v>
      </c>
      <c r="I51" s="2">
        <v>10</v>
      </c>
      <c r="J51" s="3">
        <v>7.0352115173220806E-2</v>
      </c>
      <c r="K51" s="3">
        <v>0.55852629339385129</v>
      </c>
      <c r="L51" s="3">
        <v>0.3100953866884153</v>
      </c>
      <c r="M51" s="3">
        <v>6.1026204744512605E-2</v>
      </c>
      <c r="O51" s="2">
        <v>10</v>
      </c>
      <c r="P51" s="3">
        <v>0.60635080645161288</v>
      </c>
      <c r="Q51" s="3">
        <v>0.4905720271728779</v>
      </c>
      <c r="R51" s="3">
        <v>0.36649514008004574</v>
      </c>
      <c r="S51" s="3">
        <v>0.47879140034863449</v>
      </c>
      <c r="T51" s="3">
        <v>0.45952271196056876</v>
      </c>
      <c r="V51" s="2">
        <v>10</v>
      </c>
      <c r="W51" s="3">
        <v>0.13356854838709678</v>
      </c>
      <c r="X51" s="3">
        <v>0.174973017586185</v>
      </c>
      <c r="Y51" s="3">
        <v>0.23053173241852487</v>
      </c>
      <c r="Z51" s="3">
        <v>0.18070889018012784</v>
      </c>
      <c r="AA51" s="3">
        <v>0.1896386652955569</v>
      </c>
      <c r="AC51" s="2">
        <v>10</v>
      </c>
      <c r="AD51" s="3">
        <v>8.4173387096774188E-2</v>
      </c>
      <c r="AE51" s="3">
        <v>0.10208875626944321</v>
      </c>
      <c r="AF51" s="3">
        <v>0.13767867352773014</v>
      </c>
      <c r="AG51" s="3">
        <v>0.1167925624636839</v>
      </c>
      <c r="AH51" s="3">
        <v>0.11276195879578739</v>
      </c>
    </row>
    <row r="52" spans="2:34" x14ac:dyDescent="0.25">
      <c r="B52" s="2">
        <v>11</v>
      </c>
      <c r="C52" s="3">
        <v>5.1978628384850975E-3</v>
      </c>
      <c r="D52" s="3">
        <v>4.0702537879298943E-2</v>
      </c>
      <c r="E52" s="3">
        <v>2.1786499723410284E-2</v>
      </c>
      <c r="F52" s="3">
        <v>4.3276171458639717E-3</v>
      </c>
      <c r="G52" s="3">
        <v>7.2014517587058291E-2</v>
      </c>
      <c r="I52" s="2">
        <v>11</v>
      </c>
      <c r="J52" s="3">
        <v>7.2177985948477755E-2</v>
      </c>
      <c r="K52" s="3">
        <v>0.5651990632318501</v>
      </c>
      <c r="L52" s="3">
        <v>0.30252927400468388</v>
      </c>
      <c r="M52" s="3">
        <v>6.0093676814988298E-2</v>
      </c>
      <c r="O52" s="2">
        <v>11</v>
      </c>
      <c r="P52" s="3">
        <v>0.56651524983776769</v>
      </c>
      <c r="Q52" s="3">
        <v>0.45645147924090496</v>
      </c>
      <c r="R52" s="3">
        <v>0.33317851060535686</v>
      </c>
      <c r="S52" s="3">
        <v>0.4481683554169914</v>
      </c>
      <c r="T52" s="3">
        <v>0.42660421545667448</v>
      </c>
      <c r="V52" s="2">
        <v>11</v>
      </c>
      <c r="W52" s="3">
        <v>0.14471122647631407</v>
      </c>
      <c r="X52" s="3">
        <v>0.20038120493909009</v>
      </c>
      <c r="Y52" s="3">
        <v>0.25994736027248799</v>
      </c>
      <c r="Z52" s="3">
        <v>0.20420888542478566</v>
      </c>
      <c r="AA52" s="3">
        <v>0.2146135831381733</v>
      </c>
      <c r="AC52" s="2">
        <v>11</v>
      </c>
      <c r="AD52" s="3">
        <v>8.6307592472420508E-2</v>
      </c>
      <c r="AE52" s="3">
        <v>0.10532858208336786</v>
      </c>
      <c r="AF52" s="3">
        <v>0.13732775971512617</v>
      </c>
      <c r="AG52" s="3">
        <v>0.11613406079501169</v>
      </c>
      <c r="AH52" s="3">
        <v>0.11428571428571428</v>
      </c>
    </row>
    <row r="53" spans="2:34" x14ac:dyDescent="0.25">
      <c r="B53" s="2">
        <v>12</v>
      </c>
      <c r="C53" s="3">
        <v>3.7103498522606149E-3</v>
      </c>
      <c r="D53" s="3">
        <v>2.8640527814131712E-2</v>
      </c>
      <c r="E53" s="3">
        <v>1.5583469379494582E-2</v>
      </c>
      <c r="F53" s="3">
        <v>3.1909008729441289E-3</v>
      </c>
      <c r="G53" s="3">
        <v>5.1125247918831045E-2</v>
      </c>
      <c r="I53" s="2">
        <v>12</v>
      </c>
      <c r="J53" s="3">
        <v>7.2573728310351637E-2</v>
      </c>
      <c r="K53" s="3">
        <v>0.56020320643926891</v>
      </c>
      <c r="L53" s="3">
        <v>0.30480965890347689</v>
      </c>
      <c r="M53" s="3">
        <v>6.2413406346902414E-2</v>
      </c>
      <c r="O53" s="2">
        <v>12</v>
      </c>
      <c r="P53" s="3">
        <v>0.50090909090909086</v>
      </c>
      <c r="Q53" s="3">
        <v>0.41938523142150513</v>
      </c>
      <c r="R53" s="3">
        <v>0.30562770562770564</v>
      </c>
      <c r="S53" s="3">
        <v>0.41543340380549681</v>
      </c>
      <c r="T53" s="3">
        <v>0.39038068219304611</v>
      </c>
      <c r="V53" s="2">
        <v>12</v>
      </c>
      <c r="W53" s="3">
        <v>0.17272727272727273</v>
      </c>
      <c r="X53" s="3">
        <v>0.22482628665645979</v>
      </c>
      <c r="Y53" s="3">
        <v>0.30238095238095236</v>
      </c>
      <c r="Z53" s="3">
        <v>0.2632135306553911</v>
      </c>
      <c r="AA53" s="3">
        <v>0.2470805568384245</v>
      </c>
      <c r="AC53" s="2">
        <v>12</v>
      </c>
      <c r="AD53" s="3">
        <v>9.2727272727272728E-2</v>
      </c>
      <c r="AE53" s="3">
        <v>0.10352137557413732</v>
      </c>
      <c r="AF53" s="3">
        <v>0.12943722943722943</v>
      </c>
      <c r="AG53" s="3">
        <v>0.10887949260042283</v>
      </c>
      <c r="AH53" s="3">
        <v>0.11097182819819225</v>
      </c>
    </row>
    <row r="54" spans="2:34" x14ac:dyDescent="0.25">
      <c r="B54" s="2">
        <v>13</v>
      </c>
      <c r="C54" s="3">
        <v>2.3881160867277413E-3</v>
      </c>
      <c r="D54" s="3">
        <v>1.9263461823873066E-2</v>
      </c>
      <c r="E54" s="3">
        <v>1.0567750988302279E-2</v>
      </c>
      <c r="F54" s="3">
        <v>2.2430751379575536E-3</v>
      </c>
      <c r="G54" s="3">
        <v>3.4462404036860642E-2</v>
      </c>
      <c r="I54" s="2">
        <v>13</v>
      </c>
      <c r="J54" s="3">
        <v>6.9296270921013994E-2</v>
      </c>
      <c r="K54" s="3">
        <v>0.55897034354507191</v>
      </c>
      <c r="L54" s="3">
        <v>0.30664578643437407</v>
      </c>
      <c r="M54" s="3">
        <v>6.5087599099539983E-2</v>
      </c>
      <c r="O54" s="2">
        <v>13</v>
      </c>
      <c r="P54" s="3">
        <v>0.4632768361581921</v>
      </c>
      <c r="Q54" s="3">
        <v>0.38417089826650325</v>
      </c>
      <c r="R54" s="3">
        <v>0.28183849345675072</v>
      </c>
      <c r="S54" s="3">
        <v>0.32932330827067668</v>
      </c>
      <c r="T54" s="3">
        <v>0.35470294607027503</v>
      </c>
      <c r="V54" s="2">
        <v>13</v>
      </c>
      <c r="W54" s="3">
        <v>0.20903954802259886</v>
      </c>
      <c r="X54" s="3">
        <v>0.2785851864822273</v>
      </c>
      <c r="Y54" s="3">
        <v>0.33737631662942869</v>
      </c>
      <c r="Z54" s="3">
        <v>0.30977443609022559</v>
      </c>
      <c r="AA54" s="3">
        <v>0.29382401879220904</v>
      </c>
      <c r="AC54" s="2">
        <v>13</v>
      </c>
      <c r="AD54" s="3">
        <v>9.3220338983050849E-2</v>
      </c>
      <c r="AE54" s="3">
        <v>9.6830677639642801E-2</v>
      </c>
      <c r="AF54" s="3">
        <v>0.11394829237152888</v>
      </c>
      <c r="AG54" s="3">
        <v>0.13834586466165413</v>
      </c>
      <c r="AH54" s="3">
        <v>0.10453166291474993</v>
      </c>
    </row>
    <row r="55" spans="2:34" x14ac:dyDescent="0.25">
      <c r="B55" s="2">
        <v>14</v>
      </c>
      <c r="C55" s="3">
        <v>1.531362575387563E-3</v>
      </c>
      <c r="D55" s="3">
        <v>1.2554474681921826E-2</v>
      </c>
      <c r="E55" s="3">
        <v>6.7224793232321866E-3</v>
      </c>
      <c r="F55" s="3">
        <v>1.4099329438590337E-3</v>
      </c>
      <c r="G55" s="3">
        <v>2.2218249524400612E-2</v>
      </c>
      <c r="I55" s="2">
        <v>14</v>
      </c>
      <c r="J55" s="3">
        <v>6.8923637467739482E-2</v>
      </c>
      <c r="K55" s="3">
        <v>0.56505237589190827</v>
      </c>
      <c r="L55" s="3">
        <v>0.30256565963260962</v>
      </c>
      <c r="M55" s="3">
        <v>6.3458327007742524E-2</v>
      </c>
      <c r="O55" s="2">
        <v>14</v>
      </c>
      <c r="P55" s="3">
        <v>0.38766519823788548</v>
      </c>
      <c r="Q55" s="3">
        <v>0.33610961848468568</v>
      </c>
      <c r="R55" s="3">
        <v>0.22679377822378324</v>
      </c>
      <c r="S55" s="3">
        <v>0.30861244019138756</v>
      </c>
      <c r="T55" s="3">
        <v>0.30484287232427509</v>
      </c>
      <c r="V55" s="2">
        <v>14</v>
      </c>
      <c r="W55" s="3">
        <v>0.3590308370044053</v>
      </c>
      <c r="X55" s="3">
        <v>0.32724341751746372</v>
      </c>
      <c r="Y55" s="3">
        <v>0.40692423482187656</v>
      </c>
      <c r="Z55" s="3">
        <v>0.33014354066985646</v>
      </c>
      <c r="AA55" s="3">
        <v>0.35372703810535905</v>
      </c>
      <c r="AC55" s="2">
        <v>14</v>
      </c>
      <c r="AD55" s="3">
        <v>7.7092511013215861E-2</v>
      </c>
      <c r="AE55" s="3">
        <v>9.2154755507791508E-2</v>
      </c>
      <c r="AF55" s="3">
        <v>0.10938283993978926</v>
      </c>
      <c r="AG55" s="3">
        <v>0.10526315789473684</v>
      </c>
      <c r="AH55" s="3">
        <v>9.716107484439046E-2</v>
      </c>
    </row>
    <row r="56" spans="2:34" x14ac:dyDescent="0.25">
      <c r="B56" s="2">
        <v>15</v>
      </c>
      <c r="C56" s="3">
        <v>8.9385700986278449E-4</v>
      </c>
      <c r="D56" s="3">
        <v>7.0968873537784853E-3</v>
      </c>
      <c r="E56" s="3">
        <v>4.1589648798521254E-3</v>
      </c>
      <c r="F56" s="3">
        <v>9.3096050838539063E-4</v>
      </c>
      <c r="G56" s="3">
        <v>1.3080669751878785E-2</v>
      </c>
      <c r="I56" s="2">
        <v>15</v>
      </c>
      <c r="J56" s="3">
        <v>6.8334192882929357E-2</v>
      </c>
      <c r="K56" s="3">
        <v>0.54254770500257876</v>
      </c>
      <c r="L56" s="3">
        <v>0.31794739556472412</v>
      </c>
      <c r="M56" s="3">
        <v>7.1170706549767926E-2</v>
      </c>
      <c r="O56" s="2">
        <v>15</v>
      </c>
      <c r="P56" s="3">
        <v>0.39622641509433965</v>
      </c>
      <c r="Q56" s="3">
        <v>0.28754752851711024</v>
      </c>
      <c r="R56" s="3">
        <v>0.20356853203568531</v>
      </c>
      <c r="S56" s="3">
        <v>0.27173913043478259</v>
      </c>
      <c r="T56" s="3">
        <v>0.26714801444043323</v>
      </c>
      <c r="V56" s="2">
        <v>15</v>
      </c>
      <c r="W56" s="3">
        <v>0.32830188679245281</v>
      </c>
      <c r="X56" s="3">
        <v>0.41017110266159695</v>
      </c>
      <c r="Y56" s="3">
        <v>0.44931062449310627</v>
      </c>
      <c r="Z56" s="3">
        <v>0.42391304347826086</v>
      </c>
      <c r="AA56" s="3">
        <v>0.41799896854048479</v>
      </c>
      <c r="AC56" s="2">
        <v>15</v>
      </c>
      <c r="AD56" s="3">
        <v>5.2830188679245285E-2</v>
      </c>
      <c r="AE56" s="3">
        <v>7.0342205323193921E-2</v>
      </c>
      <c r="AF56" s="3">
        <v>0.10462287104622871</v>
      </c>
      <c r="AG56" s="3">
        <v>0.10144927536231885</v>
      </c>
      <c r="AH56" s="3">
        <v>8.2258896338318718E-2</v>
      </c>
    </row>
    <row r="57" spans="2:34" x14ac:dyDescent="0.25">
      <c r="B57" s="2">
        <v>16</v>
      </c>
      <c r="C57" s="3">
        <v>4.722263448331692E-4</v>
      </c>
      <c r="D57" s="3">
        <v>3.575428039451138E-3</v>
      </c>
      <c r="E57" s="3">
        <v>2.2160907753956583E-3</v>
      </c>
      <c r="F57" s="3">
        <v>6.2738642956406765E-4</v>
      </c>
      <c r="G57" s="3">
        <v>6.891131589244032E-3</v>
      </c>
      <c r="I57" s="2">
        <v>16</v>
      </c>
      <c r="J57" s="3">
        <v>6.8526676456191885E-2</v>
      </c>
      <c r="K57" s="3">
        <v>0.51884483602545284</v>
      </c>
      <c r="L57" s="3">
        <v>0.3215859030837005</v>
      </c>
      <c r="M57" s="3">
        <v>9.1042584434654933E-2</v>
      </c>
      <c r="O57" s="2">
        <v>16</v>
      </c>
      <c r="P57" s="3">
        <v>0.32142857142857145</v>
      </c>
      <c r="Q57" s="3">
        <v>0.24528301886792453</v>
      </c>
      <c r="R57" s="3">
        <v>0.18112633181126331</v>
      </c>
      <c r="S57" s="3">
        <v>0.20430107526881722</v>
      </c>
      <c r="T57" s="3">
        <v>0.2261380323054332</v>
      </c>
      <c r="V57" s="2">
        <v>16</v>
      </c>
      <c r="W57" s="3">
        <v>0.42142857142857143</v>
      </c>
      <c r="X57" s="3">
        <v>0.48962264150943396</v>
      </c>
      <c r="Y57" s="3">
        <v>0.55707762557077622</v>
      </c>
      <c r="Z57" s="3">
        <v>0.56451612903225812</v>
      </c>
      <c r="AA57" s="3">
        <v>0.51346059716103765</v>
      </c>
      <c r="AC57" s="2">
        <v>16</v>
      </c>
      <c r="AD57" s="3">
        <v>7.1428571428571425E-2</v>
      </c>
      <c r="AE57" s="3">
        <v>5.3773584905660379E-2</v>
      </c>
      <c r="AF57" s="3">
        <v>6.8493150684931503E-2</v>
      </c>
      <c r="AG57" s="3">
        <v>9.6774193548387094E-2</v>
      </c>
      <c r="AH57" s="3">
        <v>6.3631913852178174E-2</v>
      </c>
    </row>
    <row r="58" spans="2:34" x14ac:dyDescent="0.25">
      <c r="B58" s="2">
        <v>17</v>
      </c>
      <c r="C58" s="3">
        <v>1.6865226601184613E-4</v>
      </c>
      <c r="D58" s="3">
        <v>1.3964407625780861E-3</v>
      </c>
      <c r="E58" s="3">
        <v>8.1627696749733529E-4</v>
      </c>
      <c r="F58" s="3">
        <v>2.7658971625942768E-4</v>
      </c>
      <c r="G58" s="3">
        <v>2.6579597123466952E-3</v>
      </c>
      <c r="I58" s="2">
        <v>17</v>
      </c>
      <c r="J58" s="3">
        <v>6.3451776649746189E-2</v>
      </c>
      <c r="K58" s="3">
        <v>0.52538071065989844</v>
      </c>
      <c r="L58" s="3">
        <v>0.30710659898477155</v>
      </c>
      <c r="M58" s="3">
        <v>0.10406091370558376</v>
      </c>
      <c r="O58" s="2">
        <v>17</v>
      </c>
      <c r="P58" s="3">
        <v>0.34</v>
      </c>
      <c r="Q58" s="3">
        <v>0.18357487922705315</v>
      </c>
      <c r="R58" s="3">
        <v>0.14462809917355371</v>
      </c>
      <c r="S58" s="3">
        <v>0.1951219512195122</v>
      </c>
      <c r="T58" s="3">
        <v>0.18274111675126903</v>
      </c>
      <c r="V58" s="2">
        <v>17</v>
      </c>
      <c r="W58" s="3">
        <v>0.44</v>
      </c>
      <c r="X58" s="3">
        <v>0.62077294685990336</v>
      </c>
      <c r="Y58" s="3">
        <v>0.61157024793388426</v>
      </c>
      <c r="Z58" s="3">
        <v>0.65853658536585369</v>
      </c>
      <c r="AA58" s="3">
        <v>0.61040609137055835</v>
      </c>
      <c r="AC58" s="2">
        <v>17</v>
      </c>
      <c r="AD58" s="3">
        <v>0.02</v>
      </c>
      <c r="AE58" s="3">
        <v>4.3478260869565216E-2</v>
      </c>
      <c r="AF58" s="3">
        <v>4.1322314049586778E-2</v>
      </c>
      <c r="AG58" s="3">
        <v>3.6585365853658534E-2</v>
      </c>
      <c r="AH58" s="3">
        <v>4.060913705583756E-2</v>
      </c>
    </row>
    <row r="59" spans="2:34" x14ac:dyDescent="0.25">
      <c r="B59" s="2">
        <v>18</v>
      </c>
      <c r="C59" s="3">
        <v>5.0595679803553841E-5</v>
      </c>
      <c r="D59" s="3">
        <v>1.8889053793326766E-4</v>
      </c>
      <c r="E59" s="3">
        <v>1.4166790344995075E-4</v>
      </c>
      <c r="F59" s="3">
        <v>2.0238271921421535E-5</v>
      </c>
      <c r="G59" s="3">
        <v>4.0139239310819382E-4</v>
      </c>
      <c r="I59" s="2">
        <v>18</v>
      </c>
      <c r="J59" s="3">
        <v>0.12605042016806722</v>
      </c>
      <c r="K59" s="3">
        <v>0.47058823529411759</v>
      </c>
      <c r="L59" s="3">
        <v>0.3529411764705882</v>
      </c>
      <c r="M59" s="3">
        <v>5.0420168067226885E-2</v>
      </c>
      <c r="O59" s="2">
        <v>18</v>
      </c>
      <c r="P59" s="3">
        <v>0.26666666666666666</v>
      </c>
      <c r="Q59" s="3">
        <v>0.16071428571428573</v>
      </c>
      <c r="R59" s="3">
        <v>2.3809523809523808E-2</v>
      </c>
      <c r="S59" s="3">
        <v>0.16666666666666666</v>
      </c>
      <c r="T59" s="3">
        <v>0.12605042016806722</v>
      </c>
      <c r="V59" s="2">
        <v>18</v>
      </c>
      <c r="W59" s="3">
        <v>0.53333333333333333</v>
      </c>
      <c r="X59" s="3">
        <v>0.6785714285714286</v>
      </c>
      <c r="Y59" s="3">
        <v>0.73809523809523814</v>
      </c>
      <c r="Z59" s="3">
        <v>0.66666666666666663</v>
      </c>
      <c r="AA59" s="3">
        <v>0.68067226890756305</v>
      </c>
      <c r="AC59" s="2">
        <v>18</v>
      </c>
      <c r="AD59" s="3">
        <v>6.6666666666666666E-2</v>
      </c>
      <c r="AE59" s="3">
        <v>3.5714285714285712E-2</v>
      </c>
      <c r="AF59" s="3">
        <v>7.1428571428571425E-2</v>
      </c>
      <c r="AG59" s="3">
        <v>0</v>
      </c>
      <c r="AH59" s="3">
        <v>5.0420168067226892E-2</v>
      </c>
    </row>
    <row r="60" spans="2:34" x14ac:dyDescent="0.25">
      <c r="B60" s="2" t="s">
        <v>2</v>
      </c>
      <c r="C60" s="3">
        <v>6.7801583982082386E-2</v>
      </c>
      <c r="D60" s="3">
        <v>0.53665825654033483</v>
      </c>
      <c r="E60" s="3">
        <v>0.32118812148360026</v>
      </c>
      <c r="F60" s="3">
        <v>7.4352037993982489E-2</v>
      </c>
      <c r="G60" s="3">
        <v>0.99999999999999989</v>
      </c>
      <c r="I60" s="2" t="s">
        <v>17</v>
      </c>
      <c r="J60" s="3">
        <v>6.7801583982082386E-2</v>
      </c>
      <c r="K60" s="3">
        <v>0.53665825654033483</v>
      </c>
      <c r="L60" s="3">
        <v>0.32118812148360026</v>
      </c>
      <c r="M60" s="3">
        <v>7.4352037993982489E-2</v>
      </c>
      <c r="O60" s="2" t="s">
        <v>2</v>
      </c>
      <c r="P60" s="3">
        <v>0.658275707676235</v>
      </c>
      <c r="Q60" s="3">
        <v>0.55063418435971889</v>
      </c>
      <c r="R60" s="3">
        <v>0.4232845350864296</v>
      </c>
      <c r="S60" s="3">
        <v>0.56793539899287759</v>
      </c>
      <c r="T60" s="3">
        <v>0.51831563608888653</v>
      </c>
      <c r="V60" s="2" t="s">
        <v>2</v>
      </c>
      <c r="W60" s="3">
        <v>0.1181533257051888</v>
      </c>
      <c r="X60" s="3">
        <v>0.16676723108446154</v>
      </c>
      <c r="Y60" s="3">
        <v>0.22699586230072882</v>
      </c>
      <c r="Z60" s="3">
        <v>0.16204690831556504</v>
      </c>
      <c r="AA60" s="3">
        <v>0.18246488659821633</v>
      </c>
      <c r="AC60" s="2" t="s">
        <v>2</v>
      </c>
      <c r="AD60" s="3">
        <v>7.1240236804139101E-2</v>
      </c>
      <c r="AE60" s="3">
        <v>9.2701537378537036E-2</v>
      </c>
      <c r="AF60" s="3">
        <v>0.12360588939530781</v>
      </c>
      <c r="AG60" s="3">
        <v>9.8353218708887177E-2</v>
      </c>
      <c r="AH60" s="3">
        <v>0.10159275200021588</v>
      </c>
    </row>
    <row r="62" spans="2:34" x14ac:dyDescent="0.25">
      <c r="B62" s="129" t="s">
        <v>30</v>
      </c>
      <c r="C62" s="129"/>
      <c r="D62" s="129"/>
      <c r="E62" s="129"/>
      <c r="F62" s="129"/>
      <c r="G62" s="129"/>
      <c r="I62" s="129" t="s">
        <v>31</v>
      </c>
      <c r="J62" s="129"/>
      <c r="K62" s="129"/>
      <c r="L62" s="129"/>
      <c r="M62" s="129"/>
      <c r="O62" s="129" t="s">
        <v>32</v>
      </c>
      <c r="P62" s="129"/>
      <c r="Q62" s="129"/>
      <c r="R62" s="129"/>
      <c r="S62" s="129"/>
      <c r="T62" s="129"/>
      <c r="V62" s="129" t="s">
        <v>33</v>
      </c>
      <c r="W62" s="129"/>
      <c r="X62" s="129"/>
      <c r="Y62" s="129"/>
      <c r="Z62" s="129"/>
      <c r="AA62" s="129"/>
      <c r="AC62" s="129" t="s">
        <v>34</v>
      </c>
      <c r="AD62" s="129"/>
      <c r="AE62" s="129"/>
      <c r="AF62" s="129"/>
      <c r="AG62" s="129"/>
      <c r="AH62" s="129"/>
    </row>
    <row r="63" spans="2:34" x14ac:dyDescent="0.25">
      <c r="B63" s="2" t="s">
        <v>22</v>
      </c>
      <c r="C63" s="2" t="s">
        <v>25</v>
      </c>
      <c r="D63" s="2" t="s">
        <v>1</v>
      </c>
      <c r="E63" s="2" t="s">
        <v>3</v>
      </c>
      <c r="F63" s="2" t="s">
        <v>4</v>
      </c>
      <c r="G63" s="2" t="s">
        <v>2</v>
      </c>
      <c r="I63" s="2" t="s">
        <v>22</v>
      </c>
      <c r="J63" s="2" t="s">
        <v>25</v>
      </c>
      <c r="K63" s="2" t="s">
        <v>1</v>
      </c>
      <c r="L63" s="2" t="s">
        <v>3</v>
      </c>
      <c r="M63" s="2" t="s">
        <v>4</v>
      </c>
      <c r="O63" s="2" t="s">
        <v>22</v>
      </c>
      <c r="P63" s="2" t="s">
        <v>25</v>
      </c>
      <c r="Q63" s="2" t="s">
        <v>1</v>
      </c>
      <c r="R63" s="2" t="s">
        <v>3</v>
      </c>
      <c r="S63" s="2" t="s">
        <v>4</v>
      </c>
      <c r="T63" s="2" t="s">
        <v>29</v>
      </c>
      <c r="V63" s="2" t="s">
        <v>22</v>
      </c>
      <c r="W63" s="2" t="s">
        <v>25</v>
      </c>
      <c r="X63" s="2" t="s">
        <v>1</v>
      </c>
      <c r="Y63" s="2" t="s">
        <v>3</v>
      </c>
      <c r="Z63" s="2" t="s">
        <v>4</v>
      </c>
      <c r="AA63" s="2" t="s">
        <v>29</v>
      </c>
      <c r="AC63" s="2" t="s">
        <v>22</v>
      </c>
      <c r="AD63" s="2" t="s">
        <v>25</v>
      </c>
      <c r="AE63" s="2" t="s">
        <v>1</v>
      </c>
      <c r="AF63" s="2" t="s">
        <v>3</v>
      </c>
      <c r="AG63" s="2" t="s">
        <v>4</v>
      </c>
      <c r="AH63" s="2" t="s">
        <v>29</v>
      </c>
    </row>
    <row r="64" spans="2:34" x14ac:dyDescent="0.25">
      <c r="B64" s="2">
        <v>2</v>
      </c>
      <c r="C64" s="3">
        <v>1.8804415276706972E-5</v>
      </c>
      <c r="D64" s="3">
        <v>2.4445739859719063E-4</v>
      </c>
      <c r="E64" s="3">
        <v>1.880441527670697E-4</v>
      </c>
      <c r="F64" s="3">
        <v>5.6413245830120912E-5</v>
      </c>
      <c r="G64" s="3">
        <v>5.0771921247108826E-4</v>
      </c>
      <c r="I64" s="2">
        <v>2</v>
      </c>
      <c r="J64" s="3">
        <v>3.7037037037037035E-2</v>
      </c>
      <c r="K64" s="3">
        <v>0.48148148148148145</v>
      </c>
      <c r="L64" s="3">
        <v>0.37037037037037029</v>
      </c>
      <c r="M64" s="3">
        <v>0.1111111111111111</v>
      </c>
      <c r="O64" s="2">
        <v>2</v>
      </c>
      <c r="P64" s="3">
        <v>1</v>
      </c>
      <c r="Q64" s="3">
        <v>0.61538461538461542</v>
      </c>
      <c r="R64" s="3">
        <v>0.3</v>
      </c>
      <c r="S64" s="3">
        <v>0</v>
      </c>
      <c r="T64" s="3">
        <v>0.44444444444444442</v>
      </c>
      <c r="V64" s="2">
        <v>2</v>
      </c>
      <c r="W64" s="3">
        <v>0</v>
      </c>
      <c r="X64" s="3">
        <v>0</v>
      </c>
      <c r="Y64" s="3">
        <v>0</v>
      </c>
      <c r="Z64" s="3">
        <v>0.33333333333333331</v>
      </c>
      <c r="AA64" s="3">
        <v>3.7037037037037035E-2</v>
      </c>
      <c r="AC64" s="2">
        <v>2</v>
      </c>
      <c r="AD64" s="3">
        <v>0</v>
      </c>
      <c r="AE64" s="3">
        <v>0.23076923076923078</v>
      </c>
      <c r="AF64" s="3">
        <v>0.3</v>
      </c>
      <c r="AG64" s="3">
        <v>0</v>
      </c>
      <c r="AH64" s="3">
        <v>0.22222222222222221</v>
      </c>
    </row>
    <row r="65" spans="2:34" x14ac:dyDescent="0.25">
      <c r="B65" s="2">
        <v>3</v>
      </c>
      <c r="C65" s="3">
        <v>1.6923973749036273E-4</v>
      </c>
      <c r="D65" s="3">
        <v>1.4103311457530228E-3</v>
      </c>
      <c r="E65" s="3">
        <v>7.333721957915719E-4</v>
      </c>
      <c r="F65" s="3">
        <v>3.7608830553413939E-4</v>
      </c>
      <c r="G65" s="3">
        <v>2.6890313845690968E-3</v>
      </c>
      <c r="I65" s="2">
        <v>3</v>
      </c>
      <c r="J65" s="3">
        <v>6.2937062937062943E-2</v>
      </c>
      <c r="K65" s="3">
        <v>0.52447552447552448</v>
      </c>
      <c r="L65" s="3">
        <v>0.27272727272727276</v>
      </c>
      <c r="M65" s="3">
        <v>0.13986013986013984</v>
      </c>
      <c r="O65" s="2">
        <v>3</v>
      </c>
      <c r="P65" s="3">
        <v>0.77777777777777779</v>
      </c>
      <c r="Q65" s="3">
        <v>0.48</v>
      </c>
      <c r="R65" s="3">
        <v>0.51282051282051277</v>
      </c>
      <c r="S65" s="3">
        <v>0.5</v>
      </c>
      <c r="T65" s="3">
        <v>0.51048951048951052</v>
      </c>
      <c r="V65" s="2">
        <v>3</v>
      </c>
      <c r="W65" s="3">
        <v>0</v>
      </c>
      <c r="X65" s="3">
        <v>1.3333333333333334E-2</v>
      </c>
      <c r="Y65" s="3">
        <v>2.564102564102564E-2</v>
      </c>
      <c r="Z65" s="3">
        <v>0.05</v>
      </c>
      <c r="AA65" s="3">
        <v>2.097902097902098E-2</v>
      </c>
      <c r="AC65" s="2">
        <v>3</v>
      </c>
      <c r="AD65" s="3">
        <v>0.22222222222222221</v>
      </c>
      <c r="AE65" s="3">
        <v>0.24</v>
      </c>
      <c r="AF65" s="3">
        <v>0.17948717948717949</v>
      </c>
      <c r="AG65" s="3">
        <v>0.2</v>
      </c>
      <c r="AH65" s="3">
        <v>0.21678321678321677</v>
      </c>
    </row>
    <row r="66" spans="2:34" x14ac:dyDescent="0.25">
      <c r="B66" s="2">
        <v>4</v>
      </c>
      <c r="C66" s="3">
        <v>5.829368735779161E-4</v>
      </c>
      <c r="D66" s="3">
        <v>5.0959965399875887E-3</v>
      </c>
      <c r="E66" s="3">
        <v>2.8206622915060457E-3</v>
      </c>
      <c r="F66" s="3">
        <v>7.8978544162169276E-4</v>
      </c>
      <c r="G66" s="3">
        <v>9.2893811466932437E-3</v>
      </c>
      <c r="I66" s="2">
        <v>4</v>
      </c>
      <c r="J66" s="3">
        <v>6.2753036437246959E-2</v>
      </c>
      <c r="K66" s="3">
        <v>0.54858299595141691</v>
      </c>
      <c r="L66" s="3">
        <v>0.30364372469635625</v>
      </c>
      <c r="M66" s="3">
        <v>8.5020242914979755E-2</v>
      </c>
      <c r="O66" s="2">
        <v>4</v>
      </c>
      <c r="P66" s="3">
        <v>0.61290322580645162</v>
      </c>
      <c r="Q66" s="3">
        <v>0.53136531365313655</v>
      </c>
      <c r="R66" s="3">
        <v>0.44666666666666666</v>
      </c>
      <c r="S66" s="3">
        <v>0.47619047619047616</v>
      </c>
      <c r="T66" s="3">
        <v>0.50607287449392713</v>
      </c>
      <c r="V66" s="2">
        <v>4</v>
      </c>
      <c r="W66" s="3">
        <v>3.2258064516129031E-2</v>
      </c>
      <c r="X66" s="3">
        <v>2.2140221402214021E-2</v>
      </c>
      <c r="Y66" s="3">
        <v>4.6666666666666669E-2</v>
      </c>
      <c r="Z66" s="3">
        <v>0</v>
      </c>
      <c r="AA66" s="3">
        <v>2.8340080971659919E-2</v>
      </c>
      <c r="AC66" s="2">
        <v>4</v>
      </c>
      <c r="AD66" s="3">
        <v>0.12903225806451613</v>
      </c>
      <c r="AE66" s="3">
        <v>0.14760147601476015</v>
      </c>
      <c r="AF66" s="3">
        <v>0.22666666666666666</v>
      </c>
      <c r="AG66" s="3">
        <v>9.5238095238095233E-2</v>
      </c>
      <c r="AH66" s="3">
        <v>0.16599190283400811</v>
      </c>
    </row>
    <row r="67" spans="2:34" x14ac:dyDescent="0.25">
      <c r="B67" s="2">
        <v>5</v>
      </c>
      <c r="C67" s="3">
        <v>1.6923973749036275E-3</v>
      </c>
      <c r="D67" s="3">
        <v>1.4103311457530228E-2</v>
      </c>
      <c r="E67" s="3">
        <v>6.8824159912747509E-3</v>
      </c>
      <c r="F67" s="3">
        <v>2.1437033415445945E-3</v>
      </c>
      <c r="G67" s="3">
        <v>2.4821828165253204E-2</v>
      </c>
      <c r="I67" s="2">
        <v>5</v>
      </c>
      <c r="J67" s="3">
        <v>6.8181818181818177E-2</v>
      </c>
      <c r="K67" s="3">
        <v>0.56818181818181812</v>
      </c>
      <c r="L67" s="3">
        <v>0.27727272727272723</v>
      </c>
      <c r="M67" s="3">
        <v>8.6363636363636351E-2</v>
      </c>
      <c r="O67" s="2">
        <v>5</v>
      </c>
      <c r="P67" s="3">
        <v>0.58888888888888891</v>
      </c>
      <c r="Q67" s="3">
        <v>0.53200000000000003</v>
      </c>
      <c r="R67" s="3">
        <v>0.40163934426229508</v>
      </c>
      <c r="S67" s="3">
        <v>0.31578947368421051</v>
      </c>
      <c r="T67" s="3">
        <v>0.48106060606060608</v>
      </c>
      <c r="V67" s="2">
        <v>5</v>
      </c>
      <c r="W67" s="3">
        <v>2.2222222222222223E-2</v>
      </c>
      <c r="X67" s="3">
        <v>3.3333333333333333E-2</v>
      </c>
      <c r="Y67" s="3">
        <v>5.1912568306010931E-2</v>
      </c>
      <c r="Z67" s="3">
        <v>3.5087719298245612E-2</v>
      </c>
      <c r="AA67" s="3">
        <v>3.787878787878788E-2</v>
      </c>
      <c r="AC67" s="2">
        <v>5</v>
      </c>
      <c r="AD67" s="3">
        <v>0.12222222222222222</v>
      </c>
      <c r="AE67" s="3">
        <v>0.152</v>
      </c>
      <c r="AF67" s="3">
        <v>0.23224043715846995</v>
      </c>
      <c r="AG67" s="3">
        <v>0.21052631578947367</v>
      </c>
      <c r="AH67" s="3">
        <v>0.17727272727272728</v>
      </c>
    </row>
    <row r="68" spans="2:34" x14ac:dyDescent="0.25">
      <c r="B68" s="2">
        <v>6</v>
      </c>
      <c r="C68" s="3">
        <v>2.9710976137197016E-3</v>
      </c>
      <c r="D68" s="3">
        <v>2.7322815397055229E-2</v>
      </c>
      <c r="E68" s="3">
        <v>1.4667443915831437E-2</v>
      </c>
      <c r="F68" s="3">
        <v>3.4976212414674964E-3</v>
      </c>
      <c r="G68" s="3">
        <v>4.8458978168073867E-2</v>
      </c>
      <c r="I68" s="2">
        <v>6</v>
      </c>
      <c r="J68" s="3">
        <v>6.1311602638727203E-2</v>
      </c>
      <c r="K68" s="3">
        <v>0.56383391540551031</v>
      </c>
      <c r="L68" s="3">
        <v>0.30267753201396969</v>
      </c>
      <c r="M68" s="3">
        <v>7.2176949941792773E-2</v>
      </c>
      <c r="O68" s="2">
        <v>6</v>
      </c>
      <c r="P68" s="3">
        <v>0.620253164556962</v>
      </c>
      <c r="Q68" s="3">
        <v>0.4831383344803854</v>
      </c>
      <c r="R68" s="3">
        <v>0.34615384615384615</v>
      </c>
      <c r="S68" s="3">
        <v>0.46236559139784944</v>
      </c>
      <c r="T68" s="3">
        <v>0.44858362436942179</v>
      </c>
      <c r="V68" s="2">
        <v>6</v>
      </c>
      <c r="W68" s="3">
        <v>6.3291139240506328E-3</v>
      </c>
      <c r="X68" s="3">
        <v>3.2346868547832072E-2</v>
      </c>
      <c r="Y68" s="3">
        <v>6.4102564102564097E-2</v>
      </c>
      <c r="Z68" s="3">
        <v>3.7634408602150539E-2</v>
      </c>
      <c r="AA68" s="3">
        <v>4.0745052386495922E-2</v>
      </c>
      <c r="AC68" s="2">
        <v>6</v>
      </c>
      <c r="AD68" s="3">
        <v>0.17721518987341772</v>
      </c>
      <c r="AE68" s="3">
        <v>0.17618719889883</v>
      </c>
      <c r="AF68" s="3">
        <v>0.20384615384615384</v>
      </c>
      <c r="AG68" s="3">
        <v>0.20430107526881722</v>
      </c>
      <c r="AH68" s="3">
        <v>0.18665114474194799</v>
      </c>
    </row>
    <row r="69" spans="2:34" x14ac:dyDescent="0.25">
      <c r="B69" s="2">
        <v>7</v>
      </c>
      <c r="C69" s="3">
        <v>6.2430658718667141E-3</v>
      </c>
      <c r="D69" s="3">
        <v>4.7593975065345344E-2</v>
      </c>
      <c r="E69" s="3">
        <v>2.2584102747325072E-2</v>
      </c>
      <c r="F69" s="3">
        <v>4.8703435566671057E-3</v>
      </c>
      <c r="G69" s="3">
        <v>8.1291487241204233E-2</v>
      </c>
      <c r="I69" s="2">
        <v>7</v>
      </c>
      <c r="J69" s="3">
        <v>7.6798519546611155E-2</v>
      </c>
      <c r="K69" s="3">
        <v>0.58547305112190606</v>
      </c>
      <c r="L69" s="3">
        <v>0.27781633125144578</v>
      </c>
      <c r="M69" s="3">
        <v>5.9912098080037016E-2</v>
      </c>
      <c r="O69" s="2">
        <v>7</v>
      </c>
      <c r="P69" s="3">
        <v>0.53915662650602414</v>
      </c>
      <c r="Q69" s="3">
        <v>0.50059265112603712</v>
      </c>
      <c r="R69" s="3">
        <v>0.3305578684429642</v>
      </c>
      <c r="S69" s="3">
        <v>0.43629343629343631</v>
      </c>
      <c r="T69" s="3">
        <v>0.45246356696738377</v>
      </c>
      <c r="V69" s="2">
        <v>7</v>
      </c>
      <c r="W69" s="3">
        <v>3.313253012048193E-2</v>
      </c>
      <c r="X69" s="3">
        <v>3.5559067562228368E-2</v>
      </c>
      <c r="Y69" s="3">
        <v>7.9100749375520404E-2</v>
      </c>
      <c r="Z69" s="3">
        <v>2.7027027027027029E-2</v>
      </c>
      <c r="AA69" s="3">
        <v>4.6958130927596577E-2</v>
      </c>
      <c r="AC69" s="2">
        <v>7</v>
      </c>
      <c r="AD69" s="3">
        <v>0.13855421686746988</v>
      </c>
      <c r="AE69" s="3">
        <v>0.14974318451205057</v>
      </c>
      <c r="AF69" s="3">
        <v>0.21232306411323898</v>
      </c>
      <c r="AG69" s="3">
        <v>0.20077220077220076</v>
      </c>
      <c r="AH69" s="3">
        <v>0.16932685634975711</v>
      </c>
    </row>
    <row r="70" spans="2:34" x14ac:dyDescent="0.25">
      <c r="B70" s="2">
        <v>8</v>
      </c>
      <c r="C70" s="3">
        <v>7.9166588314936344E-3</v>
      </c>
      <c r="D70" s="3">
        <v>6.5157298933789659E-2</v>
      </c>
      <c r="E70" s="3">
        <v>2.8676733296978129E-2</v>
      </c>
      <c r="F70" s="3">
        <v>6.6379585926775609E-3</v>
      </c>
      <c r="G70" s="3">
        <v>0.10838864965493898</v>
      </c>
      <c r="I70" s="2">
        <v>8</v>
      </c>
      <c r="J70" s="3">
        <v>7.3039555863983335E-2</v>
      </c>
      <c r="K70" s="3">
        <v>0.60114503816793896</v>
      </c>
      <c r="L70" s="3">
        <v>0.26457321304649545</v>
      </c>
      <c r="M70" s="3">
        <v>6.1242192921582235E-2</v>
      </c>
      <c r="O70" s="2">
        <v>8</v>
      </c>
      <c r="P70" s="3">
        <v>0.60332541567695963</v>
      </c>
      <c r="Q70" s="3">
        <v>0.48225108225108226</v>
      </c>
      <c r="R70" s="3">
        <v>0.31737704918032789</v>
      </c>
      <c r="S70" s="3">
        <v>0.43059490084985835</v>
      </c>
      <c r="T70" s="3">
        <v>0.44430950728660651</v>
      </c>
      <c r="V70" s="2">
        <v>8</v>
      </c>
      <c r="W70" s="3">
        <v>1.4251781472684086E-2</v>
      </c>
      <c r="X70" s="3">
        <v>4.8773448773448774E-2</v>
      </c>
      <c r="Y70" s="3">
        <v>9.967213114754099E-2</v>
      </c>
      <c r="Z70" s="3">
        <v>4.8158640226628892E-2</v>
      </c>
      <c r="AA70" s="3">
        <v>5.9680777238029149E-2</v>
      </c>
      <c r="AC70" s="2">
        <v>8</v>
      </c>
      <c r="AD70" s="3">
        <v>9.7387173396674589E-2</v>
      </c>
      <c r="AE70" s="3">
        <v>0.15930735930735931</v>
      </c>
      <c r="AF70" s="3">
        <v>0.21049180327868852</v>
      </c>
      <c r="AG70" s="3">
        <v>0.22096317280453256</v>
      </c>
      <c r="AH70" s="3">
        <v>0.17210270645385148</v>
      </c>
    </row>
    <row r="71" spans="2:34" x14ac:dyDescent="0.25">
      <c r="B71" s="2">
        <v>9</v>
      </c>
      <c r="C71" s="3">
        <v>9.6090562063972616E-3</v>
      </c>
      <c r="D71" s="3">
        <v>7.9335828052426713E-2</v>
      </c>
      <c r="E71" s="3">
        <v>3.4148818142499857E-2</v>
      </c>
      <c r="F71" s="3">
        <v>6.6379585926775609E-3</v>
      </c>
      <c r="G71" s="3">
        <v>0.12973166099400141</v>
      </c>
      <c r="I71" s="2">
        <v>9</v>
      </c>
      <c r="J71" s="3">
        <v>7.4068705609508609E-2</v>
      </c>
      <c r="K71" s="3">
        <v>0.61153790404406427</v>
      </c>
      <c r="L71" s="3">
        <v>0.26322655457312649</v>
      </c>
      <c r="M71" s="3">
        <v>5.1166835773300473E-2</v>
      </c>
      <c r="O71" s="2">
        <v>9</v>
      </c>
      <c r="P71" s="3">
        <v>0.53228962818003911</v>
      </c>
      <c r="Q71" s="3">
        <v>0.45650628110926761</v>
      </c>
      <c r="R71" s="3">
        <v>0.31718061674008813</v>
      </c>
      <c r="S71" s="3">
        <v>0.39943342776203966</v>
      </c>
      <c r="T71" s="3">
        <v>0.42252500362371359</v>
      </c>
      <c r="V71" s="2">
        <v>9</v>
      </c>
      <c r="W71" s="3">
        <v>4.3052837573385516E-2</v>
      </c>
      <c r="X71" s="3">
        <v>5.5463379947854941E-2</v>
      </c>
      <c r="Y71" s="3">
        <v>0.10297356828193832</v>
      </c>
      <c r="Z71" s="3">
        <v>8.2152974504249299E-2</v>
      </c>
      <c r="AA71" s="3">
        <v>6.8415712422090158E-2</v>
      </c>
      <c r="AC71" s="2">
        <v>9</v>
      </c>
      <c r="AD71" s="3">
        <v>0.13307240704500978</v>
      </c>
      <c r="AE71" s="3">
        <v>0.16188670301019198</v>
      </c>
      <c r="AF71" s="3">
        <v>0.20154185022026433</v>
      </c>
      <c r="AG71" s="3">
        <v>0.15297450424929179</v>
      </c>
      <c r="AH71" s="3">
        <v>0.16973474416582113</v>
      </c>
    </row>
    <row r="72" spans="2:34" x14ac:dyDescent="0.25">
      <c r="B72" s="2">
        <v>10</v>
      </c>
      <c r="C72" s="3">
        <v>1.0737321122999681E-2</v>
      </c>
      <c r="D72" s="3">
        <v>8.2908666955001029E-2</v>
      </c>
      <c r="E72" s="3">
        <v>3.6367739145151283E-2</v>
      </c>
      <c r="F72" s="3">
        <v>6.525132101017319E-3</v>
      </c>
      <c r="G72" s="3">
        <v>0.13653885932416931</v>
      </c>
      <c r="I72" s="2">
        <v>10</v>
      </c>
      <c r="J72" s="3">
        <v>7.8639305880732688E-2</v>
      </c>
      <c r="K72" s="3">
        <v>0.60721663682688332</v>
      </c>
      <c r="L72" s="3">
        <v>0.26635449662580912</v>
      </c>
      <c r="M72" s="3">
        <v>4.7789560666574853E-2</v>
      </c>
      <c r="O72" s="2">
        <v>10</v>
      </c>
      <c r="P72" s="3">
        <v>0.51838879159369522</v>
      </c>
      <c r="Q72" s="3">
        <v>0.46042186436833749</v>
      </c>
      <c r="R72" s="3">
        <v>0.31178903826266807</v>
      </c>
      <c r="S72" s="3">
        <v>0.40057636887608067</v>
      </c>
      <c r="T72" s="3">
        <v>0.42253133177248314</v>
      </c>
      <c r="V72" s="2">
        <v>10</v>
      </c>
      <c r="W72" s="3">
        <v>5.2539404553415062E-2</v>
      </c>
      <c r="X72" s="3">
        <v>7.3712860058970292E-2</v>
      </c>
      <c r="Y72" s="3">
        <v>0.1282316442605998</v>
      </c>
      <c r="Z72" s="3">
        <v>0.12103746397694524</v>
      </c>
      <c r="AA72" s="3">
        <v>8.8830739567552677E-2</v>
      </c>
      <c r="AC72" s="2">
        <v>10</v>
      </c>
      <c r="AD72" s="3">
        <v>0.15586690017513136</v>
      </c>
      <c r="AE72" s="3">
        <v>0.15082785212066227</v>
      </c>
      <c r="AF72" s="3">
        <v>0.20889348500517063</v>
      </c>
      <c r="AG72" s="3">
        <v>0.17002881844380405</v>
      </c>
      <c r="AH72" s="3">
        <v>0.16760776752513429</v>
      </c>
    </row>
    <row r="73" spans="2:34" x14ac:dyDescent="0.25">
      <c r="B73" s="2">
        <v>11</v>
      </c>
      <c r="C73" s="3">
        <v>9.7971003591643315E-3</v>
      </c>
      <c r="D73" s="3">
        <v>7.8715282348295376E-2</v>
      </c>
      <c r="E73" s="3">
        <v>3.4712950600801068E-2</v>
      </c>
      <c r="F73" s="3">
        <v>6.543936516294026E-3</v>
      </c>
      <c r="G73" s="3">
        <v>0.12976926982455481</v>
      </c>
      <c r="I73" s="2">
        <v>11</v>
      </c>
      <c r="J73" s="3">
        <v>7.549630488335024E-2</v>
      </c>
      <c r="K73" s="3">
        <v>0.60657875670192718</v>
      </c>
      <c r="L73" s="3">
        <v>0.26749746413563252</v>
      </c>
      <c r="M73" s="3">
        <v>5.0427474279089987E-2</v>
      </c>
      <c r="O73" s="2">
        <v>11</v>
      </c>
      <c r="P73" s="3">
        <v>0.51823416506717845</v>
      </c>
      <c r="Q73" s="3">
        <v>0.43072145246058291</v>
      </c>
      <c r="R73" s="3">
        <v>0.29198266522210187</v>
      </c>
      <c r="S73" s="3">
        <v>0.39367816091954022</v>
      </c>
      <c r="T73" s="3">
        <v>0.39834806549775392</v>
      </c>
      <c r="V73" s="2">
        <v>11</v>
      </c>
      <c r="W73" s="3">
        <v>8.829174664107485E-2</v>
      </c>
      <c r="X73" s="3">
        <v>9.7228858098423313E-2</v>
      </c>
      <c r="Y73" s="3">
        <v>0.15655471289274106</v>
      </c>
      <c r="Z73" s="3">
        <v>0.11206896551724138</v>
      </c>
      <c r="AA73" s="3">
        <v>0.11317200405738299</v>
      </c>
      <c r="AC73" s="2">
        <v>11</v>
      </c>
      <c r="AD73" s="3">
        <v>0.1343570057581574</v>
      </c>
      <c r="AE73" s="3">
        <v>0.14644051600573341</v>
      </c>
      <c r="AF73" s="3">
        <v>0.19122426868905743</v>
      </c>
      <c r="AG73" s="3">
        <v>0.19540229885057472</v>
      </c>
      <c r="AH73" s="3">
        <v>0.15997681495435445</v>
      </c>
    </row>
    <row r="74" spans="2:34" x14ac:dyDescent="0.25">
      <c r="B74" s="2">
        <v>12</v>
      </c>
      <c r="C74" s="3">
        <v>8.8192707647755698E-3</v>
      </c>
      <c r="D74" s="3">
        <v>6.5984693205964756E-2</v>
      </c>
      <c r="E74" s="3">
        <v>2.986141145941067E-2</v>
      </c>
      <c r="F74" s="3">
        <v>5.4344760149683145E-3</v>
      </c>
      <c r="G74" s="3">
        <v>0.1100998514451193</v>
      </c>
      <c r="I74" s="2">
        <v>12</v>
      </c>
      <c r="J74" s="3">
        <v>8.0102476515798479E-2</v>
      </c>
      <c r="K74" s="3">
        <v>0.59931682322801028</v>
      </c>
      <c r="L74" s="3">
        <v>0.27122117847993171</v>
      </c>
      <c r="M74" s="3">
        <v>4.9359521776259616E-2</v>
      </c>
      <c r="O74" s="2">
        <v>12</v>
      </c>
      <c r="P74" s="3">
        <v>0.47121535181236673</v>
      </c>
      <c r="Q74" s="3">
        <v>0.39925904816186947</v>
      </c>
      <c r="R74" s="3">
        <v>0.29534005037783373</v>
      </c>
      <c r="S74" s="3">
        <v>0.36332179930795849</v>
      </c>
      <c r="T74" s="3">
        <v>0.37506404782237401</v>
      </c>
      <c r="V74" s="2">
        <v>12</v>
      </c>
      <c r="W74" s="3">
        <v>0.10660980810234541</v>
      </c>
      <c r="X74" s="3">
        <v>0.14249073810202337</v>
      </c>
      <c r="Y74" s="3">
        <v>0.1857682619647355</v>
      </c>
      <c r="Z74" s="3">
        <v>0.13148788927335639</v>
      </c>
      <c r="AA74" s="3">
        <v>0.15081127241673783</v>
      </c>
      <c r="AC74" s="2">
        <v>12</v>
      </c>
      <c r="AD74" s="3">
        <v>0.13646055437100213</v>
      </c>
      <c r="AE74" s="3">
        <v>0.13536620119692219</v>
      </c>
      <c r="AF74" s="3">
        <v>0.1769521410579345</v>
      </c>
      <c r="AG74" s="3">
        <v>0.19031141868512111</v>
      </c>
      <c r="AH74" s="3">
        <v>0.14944491887275832</v>
      </c>
    </row>
    <row r="75" spans="2:34" x14ac:dyDescent="0.25">
      <c r="B75" s="2">
        <v>13</v>
      </c>
      <c r="C75" s="3">
        <v>7.2020910509787697E-3</v>
      </c>
      <c r="D75" s="3">
        <v>5.1599315519283928E-2</v>
      </c>
      <c r="E75" s="3">
        <v>2.4144869215291749E-2</v>
      </c>
      <c r="F75" s="3">
        <v>3.9677316233851711E-3</v>
      </c>
      <c r="G75" s="3">
        <v>8.6914007408939606E-2</v>
      </c>
      <c r="I75" s="2">
        <v>13</v>
      </c>
      <c r="J75" s="3">
        <v>8.286456079619213E-2</v>
      </c>
      <c r="K75" s="3">
        <v>0.59368238857637401</v>
      </c>
      <c r="L75" s="3">
        <v>0.2778018173950671</v>
      </c>
      <c r="M75" s="3">
        <v>4.5651233232366951E-2</v>
      </c>
      <c r="O75" s="2">
        <v>13</v>
      </c>
      <c r="P75" s="3">
        <v>0.46214099216710181</v>
      </c>
      <c r="Q75" s="3">
        <v>0.38957725947521865</v>
      </c>
      <c r="R75" s="3">
        <v>0.25233644859813081</v>
      </c>
      <c r="S75" s="3">
        <v>0.30805687203791471</v>
      </c>
      <c r="T75" s="3">
        <v>0.35374296841194286</v>
      </c>
      <c r="V75" s="2">
        <v>13</v>
      </c>
      <c r="W75" s="3">
        <v>0.1514360313315927</v>
      </c>
      <c r="X75" s="3">
        <v>0.17784256559766765</v>
      </c>
      <c r="Y75" s="3">
        <v>0.25934579439252337</v>
      </c>
      <c r="Z75" s="3">
        <v>0.24644549763033174</v>
      </c>
      <c r="AA75" s="3">
        <v>0.20142795326698398</v>
      </c>
      <c r="AC75" s="2">
        <v>13</v>
      </c>
      <c r="AD75" s="3">
        <v>9.3994778067885115E-2</v>
      </c>
      <c r="AE75" s="3">
        <v>0.13192419825072887</v>
      </c>
      <c r="AF75" s="3">
        <v>0.14797507788161993</v>
      </c>
      <c r="AG75" s="3">
        <v>9.9526066350710901E-2</v>
      </c>
      <c r="AH75" s="3">
        <v>0.13176114236261358</v>
      </c>
    </row>
    <row r="76" spans="2:34" x14ac:dyDescent="0.25">
      <c r="B76" s="2">
        <v>14</v>
      </c>
      <c r="C76" s="3">
        <v>5.1148009552642957E-3</v>
      </c>
      <c r="D76" s="3">
        <v>3.8097745350608322E-2</v>
      </c>
      <c r="E76" s="3">
        <v>1.7149626732356756E-2</v>
      </c>
      <c r="F76" s="3">
        <v>2.6138137234622688E-3</v>
      </c>
      <c r="G76" s="3">
        <v>6.2975986761691638E-2</v>
      </c>
      <c r="I76" s="2">
        <v>14</v>
      </c>
      <c r="J76" s="3">
        <v>8.1218274111675134E-2</v>
      </c>
      <c r="K76" s="3">
        <v>0.60495670349358022</v>
      </c>
      <c r="L76" s="3">
        <v>0.27232009555091075</v>
      </c>
      <c r="M76" s="3">
        <v>4.1504926843833986E-2</v>
      </c>
      <c r="O76" s="2">
        <v>14</v>
      </c>
      <c r="P76" s="3">
        <v>0.44485294117647056</v>
      </c>
      <c r="Q76" s="3">
        <v>0.35291214215202371</v>
      </c>
      <c r="R76" s="3">
        <v>0.24780701754385964</v>
      </c>
      <c r="S76" s="3">
        <v>0.37410071942446044</v>
      </c>
      <c r="T76" s="3">
        <v>0.33263660794266947</v>
      </c>
      <c r="V76" s="2">
        <v>14</v>
      </c>
      <c r="W76" s="3">
        <v>0.21691176470588236</v>
      </c>
      <c r="X76" s="3">
        <v>0.2418558736426456</v>
      </c>
      <c r="Y76" s="3">
        <v>0.32127192982456143</v>
      </c>
      <c r="Z76" s="3">
        <v>0.23021582733812951</v>
      </c>
      <c r="AA76" s="3">
        <v>0.26097342490295611</v>
      </c>
      <c r="AC76" s="2">
        <v>14</v>
      </c>
      <c r="AD76" s="3">
        <v>7.3529411764705885E-2</v>
      </c>
      <c r="AE76" s="3">
        <v>0.11204343534057255</v>
      </c>
      <c r="AF76" s="3">
        <v>0.14254385964912281</v>
      </c>
      <c r="AG76" s="3">
        <v>0.16546762589928057</v>
      </c>
      <c r="AH76" s="3">
        <v>0.11943863839952225</v>
      </c>
    </row>
    <row r="77" spans="2:34" x14ac:dyDescent="0.25">
      <c r="B77" s="2">
        <v>15</v>
      </c>
      <c r="C77" s="3">
        <v>3.271968258147013E-3</v>
      </c>
      <c r="D77" s="3">
        <v>2.3956825062524681E-2</v>
      </c>
      <c r="E77" s="3">
        <v>1.2053630192369168E-2</v>
      </c>
      <c r="F77" s="3">
        <v>1.6923973749036275E-3</v>
      </c>
      <c r="G77" s="3">
        <v>4.0974820887944491E-2</v>
      </c>
      <c r="I77" s="2">
        <v>15</v>
      </c>
      <c r="J77" s="3">
        <v>7.9853143643873331E-2</v>
      </c>
      <c r="K77" s="3">
        <v>0.58467186782927949</v>
      </c>
      <c r="L77" s="3">
        <v>0.29417163836622301</v>
      </c>
      <c r="M77" s="3">
        <v>4.1303350160624142E-2</v>
      </c>
      <c r="O77" s="2">
        <v>15</v>
      </c>
      <c r="P77" s="3">
        <v>0.40229885057471265</v>
      </c>
      <c r="Q77" s="3">
        <v>0.30141287284144425</v>
      </c>
      <c r="R77" s="3">
        <v>0.19656786271450857</v>
      </c>
      <c r="S77" s="3">
        <v>0.25555555555555554</v>
      </c>
      <c r="T77" s="3">
        <v>0.27673244607618175</v>
      </c>
      <c r="V77" s="2">
        <v>15</v>
      </c>
      <c r="W77" s="3">
        <v>0.27586206896551724</v>
      </c>
      <c r="X77" s="3">
        <v>0.34458398744113028</v>
      </c>
      <c r="Y77" s="3">
        <v>0.42121684867394693</v>
      </c>
      <c r="Z77" s="3">
        <v>0.33333333333333331</v>
      </c>
      <c r="AA77" s="3">
        <v>0.3611748508490133</v>
      </c>
      <c r="AC77" s="2">
        <v>15</v>
      </c>
      <c r="AD77" s="3">
        <v>9.1954022988505746E-2</v>
      </c>
      <c r="AE77" s="3">
        <v>9.3406593406593408E-2</v>
      </c>
      <c r="AF77" s="3">
        <v>0.12168486739469579</v>
      </c>
      <c r="AG77" s="3">
        <v>0.14444444444444443</v>
      </c>
      <c r="AH77" s="3">
        <v>0.10371730151445617</v>
      </c>
    </row>
    <row r="78" spans="2:34" x14ac:dyDescent="0.25">
      <c r="B78" s="2">
        <v>16</v>
      </c>
      <c r="C78" s="3">
        <v>1.8052238665638692E-3</v>
      </c>
      <c r="D78" s="3">
        <v>1.278700238816074E-2</v>
      </c>
      <c r="E78" s="3">
        <v>5.9609996427161093E-3</v>
      </c>
      <c r="F78" s="3">
        <v>9.2141634855864157E-4</v>
      </c>
      <c r="G78" s="3">
        <v>2.1474642245999362E-2</v>
      </c>
      <c r="I78" s="2">
        <v>16</v>
      </c>
      <c r="J78" s="3">
        <v>8.4063047285464099E-2</v>
      </c>
      <c r="K78" s="3">
        <v>0.59544658493870395</v>
      </c>
      <c r="L78" s="3">
        <v>0.27758318739054288</v>
      </c>
      <c r="M78" s="3">
        <v>4.2907180385288964E-2</v>
      </c>
      <c r="O78" s="2">
        <v>16</v>
      </c>
      <c r="P78" s="3">
        <v>0.33333333333333331</v>
      </c>
      <c r="Q78" s="3">
        <v>0.2161764705882353</v>
      </c>
      <c r="R78" s="3">
        <v>0.13880126182965299</v>
      </c>
      <c r="S78" s="3">
        <v>0.18367346938775511</v>
      </c>
      <c r="T78" s="3">
        <v>0.20315236427320491</v>
      </c>
      <c r="V78" s="2">
        <v>16</v>
      </c>
      <c r="W78" s="3">
        <v>0.46875</v>
      </c>
      <c r="X78" s="3">
        <v>0.50147058823529411</v>
      </c>
      <c r="Y78" s="3">
        <v>0.51419558359621453</v>
      </c>
      <c r="Z78" s="3">
        <v>0.59183673469387754</v>
      </c>
      <c r="AA78" s="3">
        <v>0.50612959719789841</v>
      </c>
      <c r="AC78" s="2">
        <v>16</v>
      </c>
      <c r="AD78" s="3">
        <v>5.2083333333333336E-2</v>
      </c>
      <c r="AE78" s="3">
        <v>7.2058823529411759E-2</v>
      </c>
      <c r="AF78" s="3">
        <v>9.7791798107255523E-2</v>
      </c>
      <c r="AG78" s="3">
        <v>4.0816326530612242E-2</v>
      </c>
      <c r="AH78" s="3">
        <v>7.6182136602451836E-2</v>
      </c>
    </row>
    <row r="79" spans="2:34" x14ac:dyDescent="0.25">
      <c r="B79" s="2">
        <v>17</v>
      </c>
      <c r="C79" s="3">
        <v>6.3935011940803696E-4</v>
      </c>
      <c r="D79" s="3">
        <v>2.8958799526128736E-3</v>
      </c>
      <c r="E79" s="3">
        <v>1.7864194512871622E-3</v>
      </c>
      <c r="F79" s="3">
        <v>3.7608830553413939E-4</v>
      </c>
      <c r="G79" s="3">
        <v>5.6977378288422123E-3</v>
      </c>
      <c r="I79" s="2">
        <v>17</v>
      </c>
      <c r="J79" s="3">
        <v>0.1122112211221122</v>
      </c>
      <c r="K79" s="3">
        <v>0.5082508250825083</v>
      </c>
      <c r="L79" s="3">
        <v>0.3135313531353135</v>
      </c>
      <c r="M79" s="3">
        <v>6.6006600660066E-2</v>
      </c>
      <c r="O79" s="2">
        <v>17</v>
      </c>
      <c r="P79" s="3">
        <v>8.8235294117647065E-2</v>
      </c>
      <c r="Q79" s="3">
        <v>0.16233766233766234</v>
      </c>
      <c r="R79" s="3">
        <v>0.12631578947368421</v>
      </c>
      <c r="S79" s="3">
        <v>0.15</v>
      </c>
      <c r="T79" s="3">
        <v>0.14191419141914191</v>
      </c>
      <c r="V79" s="2">
        <v>17</v>
      </c>
      <c r="W79" s="3">
        <v>0.52941176470588236</v>
      </c>
      <c r="X79" s="3">
        <v>0.61688311688311692</v>
      </c>
      <c r="Y79" s="3">
        <v>0.6</v>
      </c>
      <c r="Z79" s="3">
        <v>0.7</v>
      </c>
      <c r="AA79" s="3">
        <v>0.60726072607260728</v>
      </c>
      <c r="AC79" s="2">
        <v>17</v>
      </c>
      <c r="AD79" s="3">
        <v>8.8235294117647065E-2</v>
      </c>
      <c r="AE79" s="3">
        <v>7.792207792207792E-2</v>
      </c>
      <c r="AF79" s="3">
        <v>6.3157894736842107E-2</v>
      </c>
      <c r="AG79" s="3">
        <v>0.05</v>
      </c>
      <c r="AH79" s="3">
        <v>7.2607260726072612E-2</v>
      </c>
    </row>
    <row r="80" spans="2:34" x14ac:dyDescent="0.25">
      <c r="B80" s="2">
        <v>18</v>
      </c>
      <c r="C80" s="3">
        <v>1.8804415276706972E-5</v>
      </c>
      <c r="D80" s="3">
        <v>2.0684856804377668E-4</v>
      </c>
      <c r="E80" s="3">
        <v>1.3163090693694878E-4</v>
      </c>
      <c r="F80" s="3">
        <v>1.8804415276706972E-5</v>
      </c>
      <c r="G80" s="3">
        <v>3.7608830553413945E-4</v>
      </c>
      <c r="I80" s="2">
        <v>18</v>
      </c>
      <c r="J80" s="3">
        <v>4.9999999999999996E-2</v>
      </c>
      <c r="K80" s="3">
        <v>0.54999999999999993</v>
      </c>
      <c r="L80" s="3">
        <v>0.34999999999999992</v>
      </c>
      <c r="M80" s="3">
        <v>4.9999999999999996E-2</v>
      </c>
      <c r="O80" s="2">
        <v>18</v>
      </c>
      <c r="P80" s="3">
        <v>0</v>
      </c>
      <c r="Q80" s="3">
        <v>0.36363636363636365</v>
      </c>
      <c r="R80" s="3">
        <v>0.2857142857142857</v>
      </c>
      <c r="S80" s="3">
        <v>0</v>
      </c>
      <c r="T80" s="3">
        <v>0.3</v>
      </c>
      <c r="V80" s="2">
        <v>18</v>
      </c>
      <c r="W80" s="3">
        <v>1</v>
      </c>
      <c r="X80" s="3">
        <v>0.63636363636363635</v>
      </c>
      <c r="Y80" s="3">
        <v>0.2857142857142857</v>
      </c>
      <c r="Z80" s="3">
        <v>1</v>
      </c>
      <c r="AA80" s="3">
        <v>0.55000000000000004</v>
      </c>
      <c r="AC80" s="2">
        <v>18</v>
      </c>
      <c r="AD80" s="3">
        <v>0</v>
      </c>
      <c r="AE80" s="3">
        <v>0</v>
      </c>
      <c r="AF80" s="3">
        <v>0</v>
      </c>
      <c r="AG80" s="3">
        <v>0</v>
      </c>
      <c r="AH80" s="3">
        <v>0</v>
      </c>
    </row>
    <row r="81" spans="2:34" x14ac:dyDescent="0.25">
      <c r="B81" s="2" t="s">
        <v>2</v>
      </c>
      <c r="C81" s="3">
        <v>7.6609187837304193E-2</v>
      </c>
      <c r="D81" s="3">
        <v>0.59741627334098046</v>
      </c>
      <c r="E81" s="3">
        <v>0.27287087008029487</v>
      </c>
      <c r="F81" s="3">
        <v>5.3103668741420487E-2</v>
      </c>
      <c r="G81" s="3">
        <v>1</v>
      </c>
      <c r="I81" s="2" t="s">
        <v>17</v>
      </c>
      <c r="J81" s="3">
        <v>7.6609187837304193E-2</v>
      </c>
      <c r="K81" s="3">
        <v>0.59741627334098046</v>
      </c>
      <c r="L81" s="3">
        <v>0.27287087008029487</v>
      </c>
      <c r="M81" s="3">
        <v>5.3103668741420487E-2</v>
      </c>
      <c r="O81" s="2" t="s">
        <v>2</v>
      </c>
      <c r="P81" s="3">
        <v>0.50883652430044179</v>
      </c>
      <c r="Q81" s="3">
        <v>0.43220018885741263</v>
      </c>
      <c r="R81" s="3">
        <v>0.29694714354627522</v>
      </c>
      <c r="S81" s="3">
        <v>0.38633144475920678</v>
      </c>
      <c r="T81" s="3">
        <v>0.39872882152729461</v>
      </c>
      <c r="V81" s="2" t="s">
        <v>2</v>
      </c>
      <c r="W81" s="3">
        <v>9.7692685321551301E-2</v>
      </c>
      <c r="X81" s="3">
        <v>0.11532892666037142</v>
      </c>
      <c r="Y81" s="3">
        <v>0.1695954792915719</v>
      </c>
      <c r="Z81" s="3">
        <v>0.12145892351274788</v>
      </c>
      <c r="AA81" s="3">
        <v>0.12911111528987007</v>
      </c>
      <c r="AC81" s="2" t="s">
        <v>2</v>
      </c>
      <c r="AD81" s="3">
        <v>0.12346588119783997</v>
      </c>
      <c r="AE81" s="3">
        <v>0.14375196726471515</v>
      </c>
      <c r="AF81" s="3">
        <v>0.18627248294397353</v>
      </c>
      <c r="AG81" s="3">
        <v>0.17563739376770537</v>
      </c>
      <c r="AH81" s="3">
        <v>0.15549370992308995</v>
      </c>
    </row>
    <row r="83" spans="2:34" x14ac:dyDescent="0.25">
      <c r="B83" s="129" t="s">
        <v>35</v>
      </c>
      <c r="C83" s="129"/>
      <c r="D83" s="129"/>
      <c r="E83" s="129"/>
      <c r="F83" s="129"/>
      <c r="G83" s="129"/>
      <c r="I83" s="129" t="s">
        <v>36</v>
      </c>
      <c r="J83" s="129"/>
      <c r="K83" s="129"/>
      <c r="L83" s="129"/>
      <c r="M83" s="129"/>
      <c r="O83" s="129" t="s">
        <v>37</v>
      </c>
      <c r="P83" s="129"/>
      <c r="Q83" s="129"/>
      <c r="R83" s="129"/>
      <c r="S83" s="129"/>
      <c r="T83" s="129"/>
      <c r="V83" s="129" t="s">
        <v>38</v>
      </c>
      <c r="W83" s="129"/>
      <c r="X83" s="129"/>
      <c r="Y83" s="129"/>
      <c r="Z83" s="129"/>
      <c r="AA83" s="129"/>
      <c r="AC83" s="129" t="s">
        <v>39</v>
      </c>
      <c r="AD83" s="129"/>
      <c r="AE83" s="129"/>
      <c r="AF83" s="129"/>
      <c r="AG83" s="129"/>
      <c r="AH83" s="129"/>
    </row>
    <row r="84" spans="2:34" x14ac:dyDescent="0.25">
      <c r="B84" s="2" t="s">
        <v>22</v>
      </c>
      <c r="C84" s="2" t="s">
        <v>25</v>
      </c>
      <c r="D84" s="2" t="s">
        <v>1</v>
      </c>
      <c r="E84" s="2" t="s">
        <v>3</v>
      </c>
      <c r="F84" s="2" t="s">
        <v>4</v>
      </c>
      <c r="G84" s="2" t="s">
        <v>2</v>
      </c>
      <c r="I84" s="2" t="s">
        <v>22</v>
      </c>
      <c r="J84" s="2" t="s">
        <v>25</v>
      </c>
      <c r="K84" s="2" t="s">
        <v>1</v>
      </c>
      <c r="L84" s="2" t="s">
        <v>3</v>
      </c>
      <c r="M84" s="2" t="s">
        <v>4</v>
      </c>
      <c r="O84" s="2" t="s">
        <v>22</v>
      </c>
      <c r="P84" s="2" t="s">
        <v>25</v>
      </c>
      <c r="Q84" s="2" t="s">
        <v>1</v>
      </c>
      <c r="R84" s="2" t="s">
        <v>3</v>
      </c>
      <c r="S84" s="2" t="s">
        <v>4</v>
      </c>
      <c r="T84" s="2" t="s">
        <v>29</v>
      </c>
      <c r="V84" s="2" t="s">
        <v>22</v>
      </c>
      <c r="W84" s="2" t="s">
        <v>25</v>
      </c>
      <c r="X84" s="2" t="s">
        <v>1</v>
      </c>
      <c r="Y84" s="2" t="s">
        <v>3</v>
      </c>
      <c r="Z84" s="2" t="s">
        <v>4</v>
      </c>
      <c r="AA84" s="2" t="s">
        <v>29</v>
      </c>
      <c r="AC84" s="2" t="s">
        <v>22</v>
      </c>
      <c r="AD84" s="2" t="s">
        <v>25</v>
      </c>
      <c r="AE84" s="2" t="s">
        <v>1</v>
      </c>
      <c r="AF84" s="2" t="s">
        <v>3</v>
      </c>
      <c r="AG84" s="2" t="s">
        <v>4</v>
      </c>
      <c r="AH84" s="2" t="s">
        <v>29</v>
      </c>
    </row>
    <row r="85" spans="2:34" x14ac:dyDescent="0.25">
      <c r="B85" s="2">
        <v>4</v>
      </c>
      <c r="C85" s="3">
        <v>3.9651070578905631E-4</v>
      </c>
      <c r="D85" s="3">
        <v>1.1895321173671688E-3</v>
      </c>
      <c r="E85" s="3">
        <v>7.9302141157811261E-4</v>
      </c>
      <c r="F85" s="3">
        <v>0</v>
      </c>
      <c r="G85" s="3">
        <v>2.379064234734338E-3</v>
      </c>
      <c r="I85" s="2">
        <v>4</v>
      </c>
      <c r="J85" s="3">
        <v>0.16666666666666666</v>
      </c>
      <c r="K85" s="3">
        <v>0.49999999999999989</v>
      </c>
      <c r="L85" s="3">
        <v>0.33333333333333331</v>
      </c>
      <c r="M85" s="3">
        <v>0</v>
      </c>
      <c r="O85" s="2">
        <v>4</v>
      </c>
      <c r="P85" s="3">
        <v>0</v>
      </c>
      <c r="Q85" s="3">
        <v>0.66666666666666663</v>
      </c>
      <c r="R85" s="3">
        <v>0</v>
      </c>
      <c r="S85" s="3">
        <v>0</v>
      </c>
      <c r="T85" s="3">
        <v>0.33333333333333331</v>
      </c>
      <c r="V85" s="2">
        <v>4</v>
      </c>
      <c r="W85" s="3">
        <v>0</v>
      </c>
      <c r="X85" s="3">
        <v>0</v>
      </c>
      <c r="Y85" s="3">
        <v>0</v>
      </c>
      <c r="Z85" s="3">
        <v>0</v>
      </c>
      <c r="AA85" s="3">
        <v>0</v>
      </c>
      <c r="AC85" s="2">
        <v>4</v>
      </c>
      <c r="AD85" s="3">
        <v>1</v>
      </c>
      <c r="AE85" s="3">
        <v>0</v>
      </c>
      <c r="AF85" s="3">
        <v>0.5</v>
      </c>
      <c r="AG85" s="3">
        <v>0</v>
      </c>
      <c r="AH85" s="3">
        <v>0.33333333333333331</v>
      </c>
    </row>
    <row r="86" spans="2:34" x14ac:dyDescent="0.25">
      <c r="B86" s="2">
        <v>5</v>
      </c>
      <c r="C86" s="3">
        <v>7.9302141157811261E-4</v>
      </c>
      <c r="D86" s="3">
        <v>3.5685963521015066E-3</v>
      </c>
      <c r="E86" s="3">
        <v>1.5860428231562252E-3</v>
      </c>
      <c r="F86" s="3">
        <v>3.9651070578905631E-4</v>
      </c>
      <c r="G86" s="3">
        <v>6.3441712926249009E-3</v>
      </c>
      <c r="I86" s="2">
        <v>5</v>
      </c>
      <c r="J86" s="3">
        <v>0.125</v>
      </c>
      <c r="K86" s="3">
        <v>0.5625</v>
      </c>
      <c r="L86" s="3">
        <v>0.25</v>
      </c>
      <c r="M86" s="3">
        <v>6.25E-2</v>
      </c>
      <c r="O86" s="2">
        <v>5</v>
      </c>
      <c r="P86" s="3">
        <v>0.5</v>
      </c>
      <c r="Q86" s="3">
        <v>0.33333333333333331</v>
      </c>
      <c r="R86" s="3">
        <v>0.25</v>
      </c>
      <c r="S86" s="3">
        <v>0</v>
      </c>
      <c r="T86" s="3">
        <v>0.3125</v>
      </c>
      <c r="V86" s="2">
        <v>5</v>
      </c>
      <c r="W86" s="3">
        <v>0</v>
      </c>
      <c r="X86" s="3">
        <v>0</v>
      </c>
      <c r="Y86" s="3">
        <v>0</v>
      </c>
      <c r="Z86" s="3">
        <v>0</v>
      </c>
      <c r="AA86" s="3">
        <v>0</v>
      </c>
      <c r="AC86" s="2">
        <v>5</v>
      </c>
      <c r="AD86" s="3">
        <v>0.5</v>
      </c>
      <c r="AE86" s="3">
        <v>0.22222222222222221</v>
      </c>
      <c r="AF86" s="3">
        <v>0.5</v>
      </c>
      <c r="AG86" s="3">
        <v>1</v>
      </c>
      <c r="AH86" s="3">
        <v>0.375</v>
      </c>
    </row>
    <row r="87" spans="2:34" x14ac:dyDescent="0.25">
      <c r="B87" s="2">
        <v>6</v>
      </c>
      <c r="C87" s="3">
        <v>2.7755749405233942E-3</v>
      </c>
      <c r="D87" s="3">
        <v>9.5162569389373505E-3</v>
      </c>
      <c r="E87" s="3">
        <v>2.7755749405233942E-3</v>
      </c>
      <c r="F87" s="3">
        <v>7.9302141157811261E-4</v>
      </c>
      <c r="G87" s="3">
        <v>1.5860428231562251E-2</v>
      </c>
      <c r="I87" s="2">
        <v>6</v>
      </c>
      <c r="J87" s="3">
        <v>0.17500000000000002</v>
      </c>
      <c r="K87" s="3">
        <v>0.6</v>
      </c>
      <c r="L87" s="3">
        <v>0.17500000000000002</v>
      </c>
      <c r="M87" s="3">
        <v>0.05</v>
      </c>
      <c r="O87" s="2">
        <v>6</v>
      </c>
      <c r="P87" s="3">
        <v>0.7142857142857143</v>
      </c>
      <c r="Q87" s="3">
        <v>0.375</v>
      </c>
      <c r="R87" s="3">
        <v>0.42857142857142855</v>
      </c>
      <c r="S87" s="3">
        <v>0</v>
      </c>
      <c r="T87" s="3">
        <v>0.42499999999999999</v>
      </c>
      <c r="V87" s="2">
        <v>6</v>
      </c>
      <c r="W87" s="3">
        <v>0</v>
      </c>
      <c r="X87" s="3">
        <v>0</v>
      </c>
      <c r="Y87" s="3">
        <v>0</v>
      </c>
      <c r="Z87" s="3">
        <v>0</v>
      </c>
      <c r="AA87" s="3">
        <v>0</v>
      </c>
      <c r="AC87" s="2">
        <v>6</v>
      </c>
      <c r="AD87" s="3">
        <v>0</v>
      </c>
      <c r="AE87" s="3">
        <v>4.1666666666666664E-2</v>
      </c>
      <c r="AF87" s="3">
        <v>0</v>
      </c>
      <c r="AG87" s="3">
        <v>0.5</v>
      </c>
      <c r="AH87" s="3">
        <v>0.05</v>
      </c>
    </row>
    <row r="88" spans="2:34" x14ac:dyDescent="0.25">
      <c r="B88" s="2">
        <v>7</v>
      </c>
      <c r="C88" s="3">
        <v>3.9651070578905628E-3</v>
      </c>
      <c r="D88" s="3">
        <v>2.696272799365583E-2</v>
      </c>
      <c r="E88" s="3">
        <v>9.1197462331482956E-3</v>
      </c>
      <c r="F88" s="3">
        <v>1.9825535289452814E-3</v>
      </c>
      <c r="G88" s="3">
        <v>4.2030134813639972E-2</v>
      </c>
      <c r="I88" s="2">
        <v>7</v>
      </c>
      <c r="J88" s="3">
        <v>9.4339622641509427E-2</v>
      </c>
      <c r="K88" s="3">
        <v>0.64150943396226412</v>
      </c>
      <c r="L88" s="3">
        <v>0.21698113207547171</v>
      </c>
      <c r="M88" s="3">
        <v>4.7169811320754713E-2</v>
      </c>
      <c r="O88" s="2">
        <v>7</v>
      </c>
      <c r="P88" s="3">
        <v>0.4</v>
      </c>
      <c r="Q88" s="3">
        <v>0.35294117647058826</v>
      </c>
      <c r="R88" s="3">
        <v>0.30434782608695654</v>
      </c>
      <c r="S88" s="3">
        <v>0.6</v>
      </c>
      <c r="T88" s="3">
        <v>0.35849056603773582</v>
      </c>
      <c r="V88" s="2">
        <v>7</v>
      </c>
      <c r="W88" s="3">
        <v>0</v>
      </c>
      <c r="X88" s="3">
        <v>0</v>
      </c>
      <c r="Y88" s="3">
        <v>0</v>
      </c>
      <c r="Z88" s="3">
        <v>0</v>
      </c>
      <c r="AA88" s="3">
        <v>0</v>
      </c>
      <c r="AC88" s="2">
        <v>7</v>
      </c>
      <c r="AD88" s="3">
        <v>0.2</v>
      </c>
      <c r="AE88" s="3">
        <v>0.10294117647058823</v>
      </c>
      <c r="AF88" s="3">
        <v>0.21739130434782608</v>
      </c>
      <c r="AG88" s="3">
        <v>0</v>
      </c>
      <c r="AH88" s="3">
        <v>0.13207547169811321</v>
      </c>
    </row>
    <row r="89" spans="2:34" x14ac:dyDescent="0.25">
      <c r="B89" s="2">
        <v>8</v>
      </c>
      <c r="C89" s="3">
        <v>6.3441712926249009E-3</v>
      </c>
      <c r="D89" s="3">
        <v>3.9254559873116573E-2</v>
      </c>
      <c r="E89" s="3">
        <v>1.9825535289452814E-2</v>
      </c>
      <c r="F89" s="3">
        <v>4.7581284694686752E-3</v>
      </c>
      <c r="G89" s="3">
        <v>7.0182394924662952E-2</v>
      </c>
      <c r="I89" s="2">
        <v>8</v>
      </c>
      <c r="J89" s="3">
        <v>9.0395480225988714E-2</v>
      </c>
      <c r="K89" s="3">
        <v>0.55932203389830515</v>
      </c>
      <c r="L89" s="3">
        <v>0.28248587570621475</v>
      </c>
      <c r="M89" s="3">
        <v>6.7796610169491539E-2</v>
      </c>
      <c r="O89" s="2">
        <v>8</v>
      </c>
      <c r="P89" s="3">
        <v>0.5</v>
      </c>
      <c r="Q89" s="3">
        <v>0.38383838383838381</v>
      </c>
      <c r="R89" s="3">
        <v>0.16</v>
      </c>
      <c r="S89" s="3">
        <v>8.3333333333333329E-2</v>
      </c>
      <c r="T89" s="3">
        <v>0.31073446327683618</v>
      </c>
      <c r="V89" s="2">
        <v>8</v>
      </c>
      <c r="W89" s="3">
        <v>0</v>
      </c>
      <c r="X89" s="3">
        <v>1.0101010101010102E-2</v>
      </c>
      <c r="Y89" s="3">
        <v>0</v>
      </c>
      <c r="Z89" s="3">
        <v>0</v>
      </c>
      <c r="AA89" s="3">
        <v>5.6497175141242938E-3</v>
      </c>
      <c r="AC89" s="2">
        <v>8</v>
      </c>
      <c r="AD89" s="3">
        <v>0.125</v>
      </c>
      <c r="AE89" s="3">
        <v>0.20202020202020202</v>
      </c>
      <c r="AF89" s="3">
        <v>0.16</v>
      </c>
      <c r="AG89" s="3">
        <v>0.33333333333333331</v>
      </c>
      <c r="AH89" s="3">
        <v>0.19209039548022599</v>
      </c>
    </row>
    <row r="90" spans="2:34" x14ac:dyDescent="0.25">
      <c r="B90" s="2">
        <v>9</v>
      </c>
      <c r="C90" s="3">
        <v>1.1102299762093577E-2</v>
      </c>
      <c r="D90" s="3">
        <v>6.7406819984139568E-2</v>
      </c>
      <c r="E90" s="3">
        <v>2.5773195876288658E-2</v>
      </c>
      <c r="F90" s="3">
        <v>8.7232355273592389E-3</v>
      </c>
      <c r="G90" s="3">
        <v>0.11300555114988103</v>
      </c>
      <c r="I90" s="2">
        <v>9</v>
      </c>
      <c r="J90" s="3">
        <v>9.8245614035087733E-2</v>
      </c>
      <c r="K90" s="3">
        <v>0.59649122807017552</v>
      </c>
      <c r="L90" s="3">
        <v>0.22807017543859651</v>
      </c>
      <c r="M90" s="3">
        <v>7.7192982456140355E-2</v>
      </c>
      <c r="O90" s="2">
        <v>9</v>
      </c>
      <c r="P90" s="3">
        <v>0.5357142857142857</v>
      </c>
      <c r="Q90" s="3">
        <v>0.34705882352941175</v>
      </c>
      <c r="R90" s="3">
        <v>0.16923076923076924</v>
      </c>
      <c r="S90" s="3">
        <v>0.27272727272727271</v>
      </c>
      <c r="T90" s="3">
        <v>0.31929824561403508</v>
      </c>
      <c r="V90" s="2">
        <v>9</v>
      </c>
      <c r="W90" s="3">
        <v>0</v>
      </c>
      <c r="X90" s="3">
        <v>5.8823529411764705E-3</v>
      </c>
      <c r="Y90" s="3">
        <v>0</v>
      </c>
      <c r="Z90" s="3">
        <v>0</v>
      </c>
      <c r="AA90" s="3">
        <v>3.5087719298245615E-3</v>
      </c>
      <c r="AC90" s="2">
        <v>9</v>
      </c>
      <c r="AD90" s="3">
        <v>0.10714285714285714</v>
      </c>
      <c r="AE90" s="3">
        <v>0.11764705882352941</v>
      </c>
      <c r="AF90" s="3">
        <v>0.18461538461538463</v>
      </c>
      <c r="AG90" s="3">
        <v>0.13636363636363635</v>
      </c>
      <c r="AH90" s="3">
        <v>0.13333333333333333</v>
      </c>
    </row>
    <row r="91" spans="2:34" x14ac:dyDescent="0.25">
      <c r="B91" s="2">
        <v>10</v>
      </c>
      <c r="C91" s="3">
        <v>1.2291831879460745E-2</v>
      </c>
      <c r="D91" s="3">
        <v>8.6439333862014273E-2</v>
      </c>
      <c r="E91" s="3">
        <v>2.9341792228390166E-2</v>
      </c>
      <c r="F91" s="3">
        <v>6.3441712926249009E-3</v>
      </c>
      <c r="G91" s="3">
        <v>0.13441712926249008</v>
      </c>
      <c r="I91" s="2">
        <v>10</v>
      </c>
      <c r="J91" s="3">
        <v>9.1445427728613568E-2</v>
      </c>
      <c r="K91" s="3">
        <v>0.64306784660766958</v>
      </c>
      <c r="L91" s="3">
        <v>0.21828908554572271</v>
      </c>
      <c r="M91" s="3">
        <v>4.71976401179941E-2</v>
      </c>
      <c r="O91" s="2">
        <v>10</v>
      </c>
      <c r="P91" s="3">
        <v>0.41935483870967744</v>
      </c>
      <c r="Q91" s="3">
        <v>0.3165137614678899</v>
      </c>
      <c r="R91" s="3">
        <v>0.25675675675675674</v>
      </c>
      <c r="S91" s="3">
        <v>0.5625</v>
      </c>
      <c r="T91" s="3">
        <v>0.32448377581120946</v>
      </c>
      <c r="V91" s="2">
        <v>10</v>
      </c>
      <c r="W91" s="3">
        <v>0</v>
      </c>
      <c r="X91" s="3">
        <v>9.1743119266055051E-3</v>
      </c>
      <c r="Y91" s="3">
        <v>4.0540540540540543E-2</v>
      </c>
      <c r="Z91" s="3">
        <v>0</v>
      </c>
      <c r="AA91" s="3">
        <v>1.4749262536873156E-2</v>
      </c>
      <c r="AC91" s="2">
        <v>10</v>
      </c>
      <c r="AD91" s="3">
        <v>0.22580645161290322</v>
      </c>
      <c r="AE91" s="3">
        <v>0.16513761467889909</v>
      </c>
      <c r="AF91" s="3">
        <v>0.17567567567567569</v>
      </c>
      <c r="AG91" s="3">
        <v>0.1875</v>
      </c>
      <c r="AH91" s="3">
        <v>0.17404129793510326</v>
      </c>
    </row>
    <row r="92" spans="2:34" x14ac:dyDescent="0.25">
      <c r="B92" s="2">
        <v>11</v>
      </c>
      <c r="C92" s="3">
        <v>1.1102299762093577E-2</v>
      </c>
      <c r="D92" s="3">
        <v>9.9920697858842195E-2</v>
      </c>
      <c r="E92" s="3">
        <v>3.3306899286280729E-2</v>
      </c>
      <c r="F92" s="3">
        <v>7.9302141157811257E-3</v>
      </c>
      <c r="G92" s="3">
        <v>0.15226011102299764</v>
      </c>
      <c r="I92" s="2">
        <v>11</v>
      </c>
      <c r="J92" s="3">
        <v>7.2916666666666657E-2</v>
      </c>
      <c r="K92" s="3">
        <v>0.65625</v>
      </c>
      <c r="L92" s="3">
        <v>0.21874999999999997</v>
      </c>
      <c r="M92" s="3">
        <v>5.2083333333333329E-2</v>
      </c>
      <c r="O92" s="2">
        <v>11</v>
      </c>
      <c r="P92" s="3">
        <v>0.32142857142857145</v>
      </c>
      <c r="Q92" s="3">
        <v>0.31349206349206349</v>
      </c>
      <c r="R92" s="3">
        <v>0.26190476190476192</v>
      </c>
      <c r="S92" s="3">
        <v>0.45</v>
      </c>
      <c r="T92" s="3">
        <v>0.30989583333333331</v>
      </c>
      <c r="V92" s="2">
        <v>11</v>
      </c>
      <c r="W92" s="3">
        <v>0</v>
      </c>
      <c r="X92" s="3">
        <v>7.9365079365079361E-3</v>
      </c>
      <c r="Y92" s="3">
        <v>2.3809523809523808E-2</v>
      </c>
      <c r="Z92" s="3">
        <v>0</v>
      </c>
      <c r="AA92" s="3">
        <v>1.0416666666666666E-2</v>
      </c>
      <c r="AC92" s="2">
        <v>11</v>
      </c>
      <c r="AD92" s="3">
        <v>0.14285714285714285</v>
      </c>
      <c r="AE92" s="3">
        <v>0.14682539682539683</v>
      </c>
      <c r="AF92" s="3">
        <v>0.17857142857142858</v>
      </c>
      <c r="AG92" s="3">
        <v>0.05</v>
      </c>
      <c r="AH92" s="3">
        <v>0.1484375</v>
      </c>
    </row>
    <row r="93" spans="2:34" x14ac:dyDescent="0.25">
      <c r="B93" s="2">
        <v>12</v>
      </c>
      <c r="C93" s="3">
        <v>1.2688342585249802E-2</v>
      </c>
      <c r="D93" s="3">
        <v>9.7145122918318796E-2</v>
      </c>
      <c r="E93" s="3">
        <v>3.7668517049960347E-2</v>
      </c>
      <c r="F93" s="3">
        <v>7.1371927042030133E-3</v>
      </c>
      <c r="G93" s="3">
        <v>0.15463917525773196</v>
      </c>
      <c r="I93" s="2">
        <v>12</v>
      </c>
      <c r="J93" s="3">
        <v>8.2051282051282051E-2</v>
      </c>
      <c r="K93" s="3">
        <v>0.62820512820512819</v>
      </c>
      <c r="L93" s="3">
        <v>0.24358974358974356</v>
      </c>
      <c r="M93" s="3">
        <v>4.6153846153846149E-2</v>
      </c>
      <c r="O93" s="2">
        <v>12</v>
      </c>
      <c r="P93" s="3">
        <v>0.34375</v>
      </c>
      <c r="Q93" s="3">
        <v>0.33877551020408164</v>
      </c>
      <c r="R93" s="3">
        <v>0.22105263157894736</v>
      </c>
      <c r="S93" s="3">
        <v>0.27777777777777779</v>
      </c>
      <c r="T93" s="3">
        <v>0.30769230769230771</v>
      </c>
      <c r="V93" s="2">
        <v>12</v>
      </c>
      <c r="W93" s="3">
        <v>6.25E-2</v>
      </c>
      <c r="X93" s="3">
        <v>2.8571428571428571E-2</v>
      </c>
      <c r="Y93" s="3">
        <v>8.4210526315789472E-2</v>
      </c>
      <c r="Z93" s="3">
        <v>0</v>
      </c>
      <c r="AA93" s="3">
        <v>4.3589743589743588E-2</v>
      </c>
      <c r="AC93" s="2">
        <v>12</v>
      </c>
      <c r="AD93" s="3">
        <v>6.25E-2</v>
      </c>
      <c r="AE93" s="3">
        <v>0.16734693877551021</v>
      </c>
      <c r="AF93" s="3">
        <v>0.17894736842105263</v>
      </c>
      <c r="AG93" s="3">
        <v>0.1111111111111111</v>
      </c>
      <c r="AH93" s="3">
        <v>0.15897435897435896</v>
      </c>
    </row>
    <row r="94" spans="2:34" x14ac:dyDescent="0.25">
      <c r="B94" s="2">
        <v>13</v>
      </c>
      <c r="C94" s="3">
        <v>1.387787470261697E-2</v>
      </c>
      <c r="D94" s="3">
        <v>7.9302141157811257E-2</v>
      </c>
      <c r="E94" s="3">
        <v>2.8152260111022998E-2</v>
      </c>
      <c r="F94" s="3">
        <v>2.3790642347343376E-3</v>
      </c>
      <c r="G94" s="3">
        <v>0.12371134020618557</v>
      </c>
      <c r="I94" s="2">
        <v>13</v>
      </c>
      <c r="J94" s="3">
        <v>0.11217948717948717</v>
      </c>
      <c r="K94" s="3">
        <v>0.64102564102564097</v>
      </c>
      <c r="L94" s="3">
        <v>0.22756410256410256</v>
      </c>
      <c r="M94" s="3">
        <v>1.9230769230769228E-2</v>
      </c>
      <c r="O94" s="2">
        <v>13</v>
      </c>
      <c r="P94" s="3">
        <v>0.42857142857142855</v>
      </c>
      <c r="Q94" s="3">
        <v>0.34</v>
      </c>
      <c r="R94" s="3">
        <v>0.25352112676056338</v>
      </c>
      <c r="S94" s="3">
        <v>0.16666666666666666</v>
      </c>
      <c r="T94" s="3">
        <v>0.32692307692307693</v>
      </c>
      <c r="V94" s="2">
        <v>13</v>
      </c>
      <c r="W94" s="3">
        <v>2.8571428571428571E-2</v>
      </c>
      <c r="X94" s="3">
        <v>0.09</v>
      </c>
      <c r="Y94" s="3">
        <v>0.11267605633802817</v>
      </c>
      <c r="Z94" s="3">
        <v>0</v>
      </c>
      <c r="AA94" s="3">
        <v>8.6538461538461536E-2</v>
      </c>
      <c r="AC94" s="2">
        <v>13</v>
      </c>
      <c r="AD94" s="3">
        <v>0.11428571428571428</v>
      </c>
      <c r="AE94" s="3">
        <v>0.125</v>
      </c>
      <c r="AF94" s="3">
        <v>0.14084507042253522</v>
      </c>
      <c r="AG94" s="3">
        <v>0.16666666666666666</v>
      </c>
      <c r="AH94" s="3">
        <v>0.12820512820512819</v>
      </c>
    </row>
    <row r="95" spans="2:34" x14ac:dyDescent="0.25">
      <c r="B95" s="2">
        <v>14</v>
      </c>
      <c r="C95" s="3">
        <v>6.3441712926249009E-3</v>
      </c>
      <c r="D95" s="3">
        <v>5.8683584456780333E-2</v>
      </c>
      <c r="E95" s="3">
        <v>2.4980174464710549E-2</v>
      </c>
      <c r="F95" s="3">
        <v>2.7755749405233942E-3</v>
      </c>
      <c r="G95" s="3">
        <v>9.2783505154639193E-2</v>
      </c>
      <c r="I95" s="2">
        <v>14</v>
      </c>
      <c r="J95" s="3">
        <v>6.8376068376068369E-2</v>
      </c>
      <c r="K95" s="3">
        <v>0.63247863247863234</v>
      </c>
      <c r="L95" s="3">
        <v>0.26923076923076922</v>
      </c>
      <c r="M95" s="3">
        <v>2.9914529914529909E-2</v>
      </c>
      <c r="O95" s="2">
        <v>14</v>
      </c>
      <c r="P95" s="3">
        <v>0.1875</v>
      </c>
      <c r="Q95" s="3">
        <v>0.35810810810810811</v>
      </c>
      <c r="R95" s="3">
        <v>0.19047619047619047</v>
      </c>
      <c r="S95" s="3">
        <v>0.14285714285714285</v>
      </c>
      <c r="T95" s="3">
        <v>0.29487179487179488</v>
      </c>
      <c r="V95" s="2">
        <v>14</v>
      </c>
      <c r="W95" s="3">
        <v>0.125</v>
      </c>
      <c r="X95" s="3">
        <v>9.45945945945946E-2</v>
      </c>
      <c r="Y95" s="3">
        <v>0.17460317460317459</v>
      </c>
      <c r="Z95" s="3">
        <v>0.14285714285714285</v>
      </c>
      <c r="AA95" s="3">
        <v>0.11965811965811966</v>
      </c>
      <c r="AC95" s="2">
        <v>14</v>
      </c>
      <c r="AD95" s="3">
        <v>0.125</v>
      </c>
      <c r="AE95" s="3">
        <v>0.10810810810810811</v>
      </c>
      <c r="AF95" s="3">
        <v>0.14285714285714285</v>
      </c>
      <c r="AG95" s="3">
        <v>0.2857142857142857</v>
      </c>
      <c r="AH95" s="3">
        <v>0.12393162393162394</v>
      </c>
    </row>
    <row r="96" spans="2:34" x14ac:dyDescent="0.25">
      <c r="B96" s="2">
        <v>15</v>
      </c>
      <c r="C96" s="3">
        <v>6.7406819984139575E-3</v>
      </c>
      <c r="D96" s="3">
        <v>3.7668517049960347E-2</v>
      </c>
      <c r="E96" s="3">
        <v>1.506740681998414E-2</v>
      </c>
      <c r="F96" s="3">
        <v>1.9825535289452814E-3</v>
      </c>
      <c r="G96" s="3">
        <v>6.1459159397303724E-2</v>
      </c>
      <c r="I96" s="2">
        <v>15</v>
      </c>
      <c r="J96" s="3">
        <v>0.10967741935483873</v>
      </c>
      <c r="K96" s="3">
        <v>0.61290322580645162</v>
      </c>
      <c r="L96" s="3">
        <v>0.24516129032258066</v>
      </c>
      <c r="M96" s="3">
        <v>3.2258064516129031E-2</v>
      </c>
      <c r="O96" s="2">
        <v>15</v>
      </c>
      <c r="P96" s="3">
        <v>0.35294117647058826</v>
      </c>
      <c r="Q96" s="3">
        <v>0.33684210526315789</v>
      </c>
      <c r="R96" s="3">
        <v>0.21052631578947367</v>
      </c>
      <c r="S96" s="3">
        <v>0.4</v>
      </c>
      <c r="T96" s="3">
        <v>0.30967741935483872</v>
      </c>
      <c r="V96" s="2">
        <v>15</v>
      </c>
      <c r="W96" s="3">
        <v>0.23529411764705882</v>
      </c>
      <c r="X96" s="3">
        <v>0.10526315789473684</v>
      </c>
      <c r="Y96" s="3">
        <v>0.15789473684210525</v>
      </c>
      <c r="Z96" s="3">
        <v>0.4</v>
      </c>
      <c r="AA96" s="3">
        <v>0.14193548387096774</v>
      </c>
      <c r="AC96" s="2">
        <v>15</v>
      </c>
      <c r="AD96" s="3">
        <v>5.8823529411764705E-2</v>
      </c>
      <c r="AE96" s="3">
        <v>0.10526315789473684</v>
      </c>
      <c r="AF96" s="3">
        <v>0.15789473684210525</v>
      </c>
      <c r="AG96" s="3">
        <v>0.2</v>
      </c>
      <c r="AH96" s="3">
        <v>0.11612903225806452</v>
      </c>
    </row>
    <row r="97" spans="2:34" x14ac:dyDescent="0.25">
      <c r="B97" s="2">
        <v>16</v>
      </c>
      <c r="C97" s="3">
        <v>1.9825535289452814E-3</v>
      </c>
      <c r="D97" s="3">
        <v>1.5463917525773196E-2</v>
      </c>
      <c r="E97" s="3">
        <v>8.3267248215701823E-3</v>
      </c>
      <c r="F97" s="3">
        <v>3.9651070578905631E-4</v>
      </c>
      <c r="G97" s="3">
        <v>2.6169706582077713E-2</v>
      </c>
      <c r="I97" s="2">
        <v>16</v>
      </c>
      <c r="J97" s="3">
        <v>7.575757575757576E-2</v>
      </c>
      <c r="K97" s="3">
        <v>0.59090909090909094</v>
      </c>
      <c r="L97" s="3">
        <v>0.31818181818181823</v>
      </c>
      <c r="M97" s="3">
        <v>1.5151515151515154E-2</v>
      </c>
      <c r="O97" s="2">
        <v>16</v>
      </c>
      <c r="P97" s="3">
        <v>0.6</v>
      </c>
      <c r="Q97" s="3">
        <v>0.23076923076923078</v>
      </c>
      <c r="R97" s="3">
        <v>4.7619047619047616E-2</v>
      </c>
      <c r="S97" s="3">
        <v>0</v>
      </c>
      <c r="T97" s="3">
        <v>0.19696969696969696</v>
      </c>
      <c r="V97" s="2">
        <v>16</v>
      </c>
      <c r="W97" s="3">
        <v>0.2</v>
      </c>
      <c r="X97" s="3">
        <v>0.23076923076923078</v>
      </c>
      <c r="Y97" s="3">
        <v>0.23809523809523808</v>
      </c>
      <c r="Z97" s="3">
        <v>1</v>
      </c>
      <c r="AA97" s="3">
        <v>0.24242424242424243</v>
      </c>
      <c r="AC97" s="2">
        <v>16</v>
      </c>
      <c r="AD97" s="3">
        <v>0</v>
      </c>
      <c r="AE97" s="3">
        <v>0.15384615384615385</v>
      </c>
      <c r="AF97" s="3">
        <v>0.23809523809523808</v>
      </c>
      <c r="AG97" s="3">
        <v>0</v>
      </c>
      <c r="AH97" s="3">
        <v>0.16666666666666666</v>
      </c>
    </row>
    <row r="98" spans="2:34" x14ac:dyDescent="0.25">
      <c r="B98" s="2">
        <v>17</v>
      </c>
      <c r="C98" s="3">
        <v>1.1895321173671688E-3</v>
      </c>
      <c r="D98" s="3">
        <v>1.1895321173671688E-3</v>
      </c>
      <c r="E98" s="3">
        <v>2.3790642347343376E-3</v>
      </c>
      <c r="F98" s="3">
        <v>0</v>
      </c>
      <c r="G98" s="3">
        <v>4.7581284694686752E-3</v>
      </c>
      <c r="I98" s="2">
        <v>17</v>
      </c>
      <c r="J98" s="3">
        <v>0.25</v>
      </c>
      <c r="K98" s="3">
        <v>0.25</v>
      </c>
      <c r="L98" s="3">
        <v>0.5</v>
      </c>
      <c r="M98" s="3">
        <v>0</v>
      </c>
      <c r="O98" s="2">
        <v>17</v>
      </c>
      <c r="P98" s="3">
        <v>0</v>
      </c>
      <c r="Q98" s="3">
        <v>0</v>
      </c>
      <c r="R98" s="3">
        <v>0</v>
      </c>
      <c r="S98" s="3">
        <v>0</v>
      </c>
      <c r="T98" s="3">
        <v>0</v>
      </c>
      <c r="V98" s="2">
        <v>17</v>
      </c>
      <c r="W98" s="3">
        <v>0.33333333333333331</v>
      </c>
      <c r="X98" s="3">
        <v>1</v>
      </c>
      <c r="Y98" s="3">
        <v>0.66666666666666663</v>
      </c>
      <c r="Z98" s="3">
        <v>0</v>
      </c>
      <c r="AA98" s="3">
        <v>0.66666666666666663</v>
      </c>
      <c r="AC98" s="2">
        <v>17</v>
      </c>
      <c r="AD98" s="3">
        <v>0.66666666666666663</v>
      </c>
      <c r="AE98" s="3">
        <v>0</v>
      </c>
      <c r="AF98" s="3">
        <v>0.33333333333333331</v>
      </c>
      <c r="AG98" s="3">
        <v>0</v>
      </c>
      <c r="AH98" s="3">
        <v>0.33333333333333331</v>
      </c>
    </row>
    <row r="99" spans="2:34" x14ac:dyDescent="0.25">
      <c r="B99" s="2" t="s">
        <v>2</v>
      </c>
      <c r="C99" s="3">
        <v>9.1593973037272E-2</v>
      </c>
      <c r="D99" s="3">
        <v>0.62371134020618557</v>
      </c>
      <c r="E99" s="3">
        <v>0.23909595559080096</v>
      </c>
      <c r="F99" s="3">
        <v>4.5598731165741473E-2</v>
      </c>
      <c r="G99" s="3">
        <v>1</v>
      </c>
      <c r="I99" s="2" t="s">
        <v>17</v>
      </c>
      <c r="J99" s="3">
        <v>9.1593973037272E-2</v>
      </c>
      <c r="K99" s="3">
        <v>0.62371134020618557</v>
      </c>
      <c r="L99" s="3">
        <v>0.23909595559080096</v>
      </c>
      <c r="M99" s="3">
        <v>4.5598731165741473E-2</v>
      </c>
      <c r="O99" s="2" t="s">
        <v>2</v>
      </c>
      <c r="P99" s="3">
        <v>0.40259740259740262</v>
      </c>
      <c r="Q99" s="3">
        <v>0.33566433566433568</v>
      </c>
      <c r="R99" s="3">
        <v>0.21724709784411278</v>
      </c>
      <c r="S99" s="3">
        <v>0.32173913043478258</v>
      </c>
      <c r="T99" s="3">
        <v>0.31284694686756542</v>
      </c>
      <c r="V99" s="2" t="s">
        <v>2</v>
      </c>
      <c r="W99" s="3">
        <v>4.7619047619047616E-2</v>
      </c>
      <c r="X99" s="3">
        <v>4.2593769866497141E-2</v>
      </c>
      <c r="Y99" s="3">
        <v>7.7943615257048099E-2</v>
      </c>
      <c r="Z99" s="3">
        <v>3.4782608695652174E-2</v>
      </c>
      <c r="AA99" s="3">
        <v>5.1149881046788262E-2</v>
      </c>
      <c r="AC99" s="2" t="s">
        <v>2</v>
      </c>
      <c r="AD99" s="3">
        <v>0.13419913419913421</v>
      </c>
      <c r="AE99" s="3">
        <v>0.14049586776859505</v>
      </c>
      <c r="AF99" s="3">
        <v>0.17412935323383086</v>
      </c>
      <c r="AG99" s="3">
        <v>0.16521739130434782</v>
      </c>
      <c r="AH99" s="3">
        <v>0.14908802537668517</v>
      </c>
    </row>
  </sheetData>
  <mergeCells count="92">
    <mergeCell ref="L34:M34"/>
    <mergeCell ref="L35:M35"/>
    <mergeCell ref="AC62:AH62"/>
    <mergeCell ref="B83:G83"/>
    <mergeCell ref="I83:M83"/>
    <mergeCell ref="O83:T83"/>
    <mergeCell ref="V83:AA83"/>
    <mergeCell ref="AC83:AH83"/>
    <mergeCell ref="B62:G62"/>
    <mergeCell ref="I62:M62"/>
    <mergeCell ref="O62:T62"/>
    <mergeCell ref="V62:AA62"/>
    <mergeCell ref="AC40:AH40"/>
    <mergeCell ref="V40:AA40"/>
    <mergeCell ref="I40:M40"/>
    <mergeCell ref="O40:T40"/>
    <mergeCell ref="L30:M30"/>
    <mergeCell ref="X21:AB21"/>
    <mergeCell ref="L29:O29"/>
    <mergeCell ref="L21:P21"/>
    <mergeCell ref="P17:Q17"/>
    <mergeCell ref="X22:Y22"/>
    <mergeCell ref="L26:M26"/>
    <mergeCell ref="L27:M27"/>
    <mergeCell ref="L25:M25"/>
    <mergeCell ref="P18:Q18"/>
    <mergeCell ref="R24:S24"/>
    <mergeCell ref="R25:S25"/>
    <mergeCell ref="L22:M22"/>
    <mergeCell ref="L23:M23"/>
    <mergeCell ref="L24:M24"/>
    <mergeCell ref="D27:F27"/>
    <mergeCell ref="D25:F25"/>
    <mergeCell ref="D26:F26"/>
    <mergeCell ref="D23:F23"/>
    <mergeCell ref="B21:F21"/>
    <mergeCell ref="B22:C22"/>
    <mergeCell ref="B23:C23"/>
    <mergeCell ref="B24:C24"/>
    <mergeCell ref="B26:C26"/>
    <mergeCell ref="B40:G40"/>
    <mergeCell ref="B34:C34"/>
    <mergeCell ref="B28:C28"/>
    <mergeCell ref="B29:C29"/>
    <mergeCell ref="B30:C30"/>
    <mergeCell ref="B31:C31"/>
    <mergeCell ref="B32:C32"/>
    <mergeCell ref="G29:H29"/>
    <mergeCell ref="B33:C33"/>
    <mergeCell ref="D33:F33"/>
    <mergeCell ref="B38:T38"/>
    <mergeCell ref="R29:S29"/>
    <mergeCell ref="R28:V28"/>
    <mergeCell ref="L31:M31"/>
    <mergeCell ref="L32:M32"/>
    <mergeCell ref="L33:M33"/>
    <mergeCell ref="T9:T10"/>
    <mergeCell ref="X6:Z6"/>
    <mergeCell ref="R9:R10"/>
    <mergeCell ref="G28:H28"/>
    <mergeCell ref="R26:S26"/>
    <mergeCell ref="P15:Q15"/>
    <mergeCell ref="P16:Q16"/>
    <mergeCell ref="P14:Q14"/>
    <mergeCell ref="R21:V21"/>
    <mergeCell ref="X13:AB13"/>
    <mergeCell ref="P13:V13"/>
    <mergeCell ref="G23:H23"/>
    <mergeCell ref="G24:H24"/>
    <mergeCell ref="R22:S22"/>
    <mergeCell ref="R23:S23"/>
    <mergeCell ref="B3:V4"/>
    <mergeCell ref="B2:V2"/>
    <mergeCell ref="B6:N6"/>
    <mergeCell ref="P6:V6"/>
    <mergeCell ref="B14:N14"/>
    <mergeCell ref="Q7:R7"/>
    <mergeCell ref="S7:T7"/>
    <mergeCell ref="U7:V7"/>
    <mergeCell ref="P11:V11"/>
    <mergeCell ref="P7:P8"/>
    <mergeCell ref="I7:K7"/>
    <mergeCell ref="B7:B8"/>
    <mergeCell ref="C7:E7"/>
    <mergeCell ref="F7:H7"/>
    <mergeCell ref="L7:N7"/>
    <mergeCell ref="V9:V10"/>
    <mergeCell ref="B15:B16"/>
    <mergeCell ref="C15:E15"/>
    <mergeCell ref="F15:H15"/>
    <mergeCell ref="I15:K15"/>
    <mergeCell ref="L15:N15"/>
  </mergeCells>
  <phoneticPr fontId="5" type="noConversion"/>
  <conditionalFormatting sqref="C9:C12 F9:F12 I9:I12 L9:L12">
    <cfRule type="colorScale" priority="43">
      <colorScale>
        <cfvo type="min"/>
        <cfvo type="percentile" val="50"/>
        <cfvo type="max"/>
        <color rgb="FFF8696B"/>
        <color rgb="FFFFEB84"/>
        <color rgb="FF63BE7B"/>
      </colorScale>
    </cfRule>
  </conditionalFormatting>
  <conditionalFormatting sqref="C17:C19 F17:F19 I17:I19 L17:L19">
    <cfRule type="colorScale" priority="26">
      <colorScale>
        <cfvo type="min"/>
        <cfvo type="percentile" val="50"/>
        <cfvo type="max"/>
        <color rgb="FFF8696B"/>
        <color rgb="FFFFEB84"/>
        <color rgb="FF63BE7B"/>
      </colorScale>
    </cfRule>
  </conditionalFormatting>
  <conditionalFormatting sqref="C42:F59">
    <cfRule type="colorScale" priority="127">
      <colorScale>
        <cfvo type="min"/>
        <cfvo type="max"/>
        <color rgb="FFFCFCFF"/>
        <color rgb="FF63BE7B"/>
      </colorScale>
    </cfRule>
  </conditionalFormatting>
  <conditionalFormatting sqref="C60:F60">
    <cfRule type="colorScale" priority="125">
      <colorScale>
        <cfvo type="min"/>
        <cfvo type="max"/>
        <color rgb="FFFCFCFF"/>
        <color rgb="FF63BE7B"/>
      </colorScale>
    </cfRule>
  </conditionalFormatting>
  <conditionalFormatting sqref="C64:F80">
    <cfRule type="colorScale" priority="128">
      <colorScale>
        <cfvo type="min"/>
        <cfvo type="max"/>
        <color rgb="FFFCFCFF"/>
        <color rgb="FF63BE7B"/>
      </colorScale>
    </cfRule>
  </conditionalFormatting>
  <conditionalFormatting sqref="C81:F81">
    <cfRule type="colorScale" priority="101">
      <colorScale>
        <cfvo type="min"/>
        <cfvo type="max"/>
        <color rgb="FFFCFCFF"/>
        <color rgb="FF63BE7B"/>
      </colorScale>
    </cfRule>
  </conditionalFormatting>
  <conditionalFormatting sqref="C85:F98">
    <cfRule type="colorScale" priority="161">
      <colorScale>
        <cfvo type="min"/>
        <cfvo type="max"/>
        <color rgb="FFFCFCFF"/>
        <color rgb="FF63BE7B"/>
      </colorScale>
    </cfRule>
  </conditionalFormatting>
  <conditionalFormatting sqref="C99:F99">
    <cfRule type="colorScale" priority="75">
      <colorScale>
        <cfvo type="min"/>
        <cfvo type="max"/>
        <color rgb="FFFCFCFF"/>
        <color rgb="FF63BE7B"/>
      </colorScale>
    </cfRule>
  </conditionalFormatting>
  <conditionalFormatting sqref="D32:F32 D34:F34">
    <cfRule type="cellIs" dxfId="44" priority="2" operator="between">
      <formula>$D$27</formula>
      <formula>$D$27+400</formula>
    </cfRule>
  </conditionalFormatting>
  <conditionalFormatting sqref="D32:F32">
    <cfRule type="cellIs" dxfId="43" priority="3" operator="lessThan">
      <formula>$D$27</formula>
    </cfRule>
    <cfRule type="cellIs" dxfId="42" priority="4" operator="greaterThan">
      <formula>$D$27</formula>
    </cfRule>
  </conditionalFormatting>
  <conditionalFormatting sqref="D34:F34">
    <cfRule type="cellIs" dxfId="41" priority="5" operator="lessThan">
      <formula>$D$27</formula>
    </cfRule>
    <cfRule type="cellIs" dxfId="40" priority="6" operator="greaterThan">
      <formula>$D$27</formula>
    </cfRule>
  </conditionalFormatting>
  <conditionalFormatting sqref="G42:G59">
    <cfRule type="colorScale" priority="126">
      <colorScale>
        <cfvo type="min"/>
        <cfvo type="max"/>
        <color rgb="FFFCFCFF"/>
        <color rgb="FF63BE7B"/>
      </colorScale>
    </cfRule>
  </conditionalFormatting>
  <conditionalFormatting sqref="G64:G80">
    <cfRule type="colorScale" priority="129">
      <colorScale>
        <cfvo type="min"/>
        <cfvo type="max"/>
        <color rgb="FFFCFCFF"/>
        <color rgb="FF63BE7B"/>
      </colorScale>
    </cfRule>
  </conditionalFormatting>
  <conditionalFormatting sqref="G85:G98">
    <cfRule type="colorScale" priority="162">
      <colorScale>
        <cfvo type="min"/>
        <cfvo type="max"/>
        <color rgb="FFFCFCFF"/>
        <color rgb="FF63BE7B"/>
      </colorScale>
    </cfRule>
  </conditionalFormatting>
  <conditionalFormatting sqref="J42:J60">
    <cfRule type="colorScale" priority="110">
      <colorScale>
        <cfvo type="min"/>
        <cfvo type="max"/>
        <color rgb="FFFCFCFF"/>
        <color rgb="FF63BE7B"/>
      </colorScale>
    </cfRule>
  </conditionalFormatting>
  <conditionalFormatting sqref="J64:J81">
    <cfRule type="colorScale" priority="136">
      <colorScale>
        <cfvo type="min"/>
        <cfvo type="max"/>
        <color rgb="FFFCFCFF"/>
        <color rgb="FF63BE7B"/>
      </colorScale>
    </cfRule>
  </conditionalFormatting>
  <conditionalFormatting sqref="J85:J99">
    <cfRule type="colorScale" priority="169">
      <colorScale>
        <cfvo type="min"/>
        <cfvo type="max"/>
        <color rgb="FFFCFCFF"/>
        <color rgb="FF63BE7B"/>
      </colorScale>
    </cfRule>
  </conditionalFormatting>
  <conditionalFormatting sqref="J85:M99">
    <cfRule type="colorScale" priority="55">
      <colorScale>
        <cfvo type="min"/>
        <cfvo type="max"/>
        <color rgb="FFFCFCFF"/>
        <color rgb="FF63BE7B"/>
      </colorScale>
    </cfRule>
  </conditionalFormatting>
  <conditionalFormatting sqref="K42:K60">
    <cfRule type="colorScale" priority="109">
      <colorScale>
        <cfvo type="min"/>
        <cfvo type="max"/>
        <color rgb="FFFCFCFF"/>
        <color rgb="FF63BE7B"/>
      </colorScale>
    </cfRule>
  </conditionalFormatting>
  <conditionalFormatting sqref="K64:K81">
    <cfRule type="colorScale" priority="137">
      <colorScale>
        <cfvo type="min"/>
        <cfvo type="max"/>
        <color rgb="FFFCFCFF"/>
        <color rgb="FF63BE7B"/>
      </colorScale>
    </cfRule>
  </conditionalFormatting>
  <conditionalFormatting sqref="K85:K99">
    <cfRule type="colorScale" priority="170">
      <colorScale>
        <cfvo type="min"/>
        <cfvo type="max"/>
        <color rgb="FFFCFCFF"/>
        <color rgb="FF63BE7B"/>
      </colorScale>
    </cfRule>
  </conditionalFormatting>
  <conditionalFormatting sqref="L42:L60">
    <cfRule type="colorScale" priority="108">
      <colorScale>
        <cfvo type="min"/>
        <cfvo type="max"/>
        <color rgb="FFFCFCFF"/>
        <color rgb="FF63BE7B"/>
      </colorScale>
    </cfRule>
  </conditionalFormatting>
  <conditionalFormatting sqref="L64:L81">
    <cfRule type="colorScale" priority="138">
      <colorScale>
        <cfvo type="min"/>
        <cfvo type="max"/>
        <color rgb="FFFCFCFF"/>
        <color rgb="FF63BE7B"/>
      </colorScale>
    </cfRule>
  </conditionalFormatting>
  <conditionalFormatting sqref="L85:L99">
    <cfRule type="colorScale" priority="171">
      <colorScale>
        <cfvo type="min"/>
        <cfvo type="max"/>
        <color rgb="FFFCFCFF"/>
        <color rgb="FF63BE7B"/>
      </colorScale>
    </cfRule>
  </conditionalFormatting>
  <conditionalFormatting sqref="M42:M60">
    <cfRule type="colorScale" priority="107">
      <colorScale>
        <cfvo type="min"/>
        <cfvo type="max"/>
        <color rgb="FFFCFCFF"/>
        <color rgb="FF63BE7B"/>
      </colorScale>
    </cfRule>
  </conditionalFormatting>
  <conditionalFormatting sqref="M64:M81">
    <cfRule type="colorScale" priority="139">
      <colorScale>
        <cfvo type="min"/>
        <cfvo type="max"/>
        <color rgb="FFFCFCFF"/>
        <color rgb="FF63BE7B"/>
      </colorScale>
    </cfRule>
  </conditionalFormatting>
  <conditionalFormatting sqref="M85:M99">
    <cfRule type="colorScale" priority="172">
      <colorScale>
        <cfvo type="min"/>
        <cfvo type="max"/>
        <color rgb="FFFCFCFF"/>
        <color rgb="FF63BE7B"/>
      </colorScale>
    </cfRule>
  </conditionalFormatting>
  <conditionalFormatting sqref="P42:S59">
    <cfRule type="colorScale" priority="122">
      <colorScale>
        <cfvo type="min"/>
        <cfvo type="max"/>
        <color rgb="FFFCFCFF"/>
        <color rgb="FF63BE7B"/>
      </colorScale>
    </cfRule>
  </conditionalFormatting>
  <conditionalFormatting sqref="P60:S60">
    <cfRule type="colorScale" priority="120">
      <colorScale>
        <cfvo type="min"/>
        <cfvo type="max"/>
        <color rgb="FFFCFCFF"/>
        <color rgb="FF63BE7B"/>
      </colorScale>
    </cfRule>
  </conditionalFormatting>
  <conditionalFormatting sqref="P64:S80">
    <cfRule type="colorScale" priority="130">
      <colorScale>
        <cfvo type="min"/>
        <cfvo type="max"/>
        <color rgb="FFFCFCFF"/>
        <color rgb="FF63BE7B"/>
      </colorScale>
    </cfRule>
  </conditionalFormatting>
  <conditionalFormatting sqref="P81:S81">
    <cfRule type="colorScale" priority="98">
      <colorScale>
        <cfvo type="min"/>
        <cfvo type="max"/>
        <color rgb="FFFCFCFF"/>
        <color rgb="FF63BE7B"/>
      </colorScale>
    </cfRule>
  </conditionalFormatting>
  <conditionalFormatting sqref="P85:S98">
    <cfRule type="colorScale" priority="163">
      <colorScale>
        <cfvo type="min"/>
        <cfvo type="max"/>
        <color rgb="FFFCFCFF"/>
        <color rgb="FF63BE7B"/>
      </colorScale>
    </cfRule>
  </conditionalFormatting>
  <conditionalFormatting sqref="P99:S99">
    <cfRule type="colorScale" priority="72">
      <colorScale>
        <cfvo type="min"/>
        <cfvo type="max"/>
        <color rgb="FFFCFCFF"/>
        <color rgb="FF63BE7B"/>
      </colorScale>
    </cfRule>
  </conditionalFormatting>
  <conditionalFormatting sqref="P42:T60">
    <cfRule type="colorScale" priority="106">
      <colorScale>
        <cfvo type="min"/>
        <cfvo type="percentile" val="50"/>
        <cfvo type="max"/>
        <color rgb="FFF8696B"/>
        <color rgb="FFFFEB84"/>
        <color rgb="FF63BE7B"/>
      </colorScale>
    </cfRule>
  </conditionalFormatting>
  <conditionalFormatting sqref="P60:T60">
    <cfRule type="colorScale" priority="111">
      <colorScale>
        <cfvo type="min"/>
        <cfvo type="max"/>
        <color rgb="FFFCFCFF"/>
        <color rgb="FF63BE7B"/>
      </colorScale>
    </cfRule>
  </conditionalFormatting>
  <conditionalFormatting sqref="P64:T81">
    <cfRule type="colorScale" priority="80">
      <colorScale>
        <cfvo type="min"/>
        <cfvo type="percentile" val="50"/>
        <cfvo type="max"/>
        <color rgb="FFF8696B"/>
        <color rgb="FFFFEB84"/>
        <color rgb="FF63BE7B"/>
      </colorScale>
    </cfRule>
  </conditionalFormatting>
  <conditionalFormatting sqref="P81:T81">
    <cfRule type="colorScale" priority="89">
      <colorScale>
        <cfvo type="min"/>
        <cfvo type="max"/>
        <color rgb="FFFCFCFF"/>
        <color rgb="FF63BE7B"/>
      </colorScale>
    </cfRule>
  </conditionalFormatting>
  <conditionalFormatting sqref="P85:T99">
    <cfRule type="colorScale" priority="54">
      <colorScale>
        <cfvo type="min"/>
        <cfvo type="percentile" val="50"/>
        <cfvo type="max"/>
        <color rgb="FFF8696B"/>
        <color rgb="FFFFEB84"/>
        <color rgb="FF63BE7B"/>
      </colorScale>
    </cfRule>
  </conditionalFormatting>
  <conditionalFormatting sqref="P99:T99">
    <cfRule type="colorScale" priority="63">
      <colorScale>
        <cfvo type="min"/>
        <cfvo type="max"/>
        <color rgb="FFFCFCFF"/>
        <color rgb="FF63BE7B"/>
      </colorScale>
    </cfRule>
  </conditionalFormatting>
  <conditionalFormatting sqref="Q9:Q10 C9:C12 F9:F12 I9:I12 L9:L12 L17:L19 I17:I19 F17:F19 C17:C19 S9:S10 U9:U10">
    <cfRule type="colorScale" priority="22">
      <colorScale>
        <cfvo type="min"/>
        <cfvo type="percentile" val="50"/>
        <cfvo type="max"/>
        <color rgb="FFF8696B"/>
        <color rgb="FFFFEB84"/>
        <color rgb="FF63BE7B"/>
      </colorScale>
    </cfRule>
  </conditionalFormatting>
  <conditionalFormatting sqref="R9:R10 E9:E12 E17:E19 H9:H12 H17:H19 K9:K12 K17:K19 N9:N12 N17:N19 T9:T10 V9:V10">
    <cfRule type="colorScale" priority="21">
      <colorScale>
        <cfvo type="min"/>
        <cfvo type="percentile" val="50"/>
        <cfvo type="max"/>
        <color rgb="FF63BE7B"/>
        <color rgb="FFFFEB84"/>
        <color rgb="FFF8696B"/>
      </colorScale>
    </cfRule>
  </conditionalFormatting>
  <conditionalFormatting sqref="R15:V17">
    <cfRule type="colorScale" priority="20">
      <colorScale>
        <cfvo type="min"/>
        <cfvo type="percentile" val="50"/>
        <cfvo type="max"/>
        <color rgb="FFF8696B"/>
        <color rgb="FFFFEB84"/>
        <color rgb="FF63BE7B"/>
      </colorScale>
    </cfRule>
  </conditionalFormatting>
  <conditionalFormatting sqref="R15:V18">
    <cfRule type="colorScale" priority="19">
      <colorScale>
        <cfvo type="min"/>
        <cfvo type="percentile" val="50"/>
        <cfvo type="max"/>
        <color rgb="FFF8696B"/>
        <color rgb="FFFFEB84"/>
        <color rgb="FF63BE7B"/>
      </colorScale>
    </cfRule>
  </conditionalFormatting>
  <conditionalFormatting sqref="S9:S10 Q9:Q10">
    <cfRule type="colorScale" priority="173">
      <colorScale>
        <cfvo type="min"/>
        <cfvo type="percentile" val="50"/>
        <cfvo type="max"/>
        <color rgb="FFF8696B"/>
        <color rgb="FFFFEB84"/>
        <color rgb="FF63BE7B"/>
      </colorScale>
    </cfRule>
  </conditionalFormatting>
  <conditionalFormatting sqref="T42:T59">
    <cfRule type="colorScale" priority="121">
      <colorScale>
        <cfvo type="min"/>
        <cfvo type="max"/>
        <color rgb="FFFCFCFF"/>
        <color rgb="FF63BE7B"/>
      </colorScale>
    </cfRule>
  </conditionalFormatting>
  <conditionalFormatting sqref="T64:T80">
    <cfRule type="colorScale" priority="131">
      <colorScale>
        <cfvo type="min"/>
        <cfvo type="max"/>
        <color rgb="FFFCFCFF"/>
        <color rgb="FF63BE7B"/>
      </colorScale>
    </cfRule>
  </conditionalFormatting>
  <conditionalFormatting sqref="T85:T98">
    <cfRule type="colorScale" priority="164">
      <colorScale>
        <cfvo type="min"/>
        <cfvo type="max"/>
        <color rgb="FFFCFCFF"/>
        <color rgb="FF63BE7B"/>
      </colorScale>
    </cfRule>
  </conditionalFormatting>
  <conditionalFormatting sqref="W42:Z59">
    <cfRule type="colorScale" priority="119">
      <colorScale>
        <cfvo type="min"/>
        <cfvo type="max"/>
        <color rgb="FFFCFCFF"/>
        <color rgb="FF63BE7B"/>
      </colorScale>
    </cfRule>
  </conditionalFormatting>
  <conditionalFormatting sqref="W60:Z60">
    <cfRule type="colorScale" priority="117">
      <colorScale>
        <cfvo type="min"/>
        <cfvo type="max"/>
        <color rgb="FFFCFCFF"/>
        <color rgb="FF63BE7B"/>
      </colorScale>
    </cfRule>
  </conditionalFormatting>
  <conditionalFormatting sqref="W64:Z80">
    <cfRule type="colorScale" priority="132">
      <colorScale>
        <cfvo type="min"/>
        <cfvo type="max"/>
        <color rgb="FFFCFCFF"/>
        <color rgb="FF63BE7B"/>
      </colorScale>
    </cfRule>
  </conditionalFormatting>
  <conditionalFormatting sqref="W81:Z81">
    <cfRule type="colorScale" priority="95">
      <colorScale>
        <cfvo type="min"/>
        <cfvo type="max"/>
        <color rgb="FFFCFCFF"/>
        <color rgb="FF63BE7B"/>
      </colorScale>
    </cfRule>
  </conditionalFormatting>
  <conditionalFormatting sqref="W85:Z98">
    <cfRule type="colorScale" priority="165">
      <colorScale>
        <cfvo type="min"/>
        <cfvo type="max"/>
        <color rgb="FFFCFCFF"/>
        <color rgb="FF63BE7B"/>
      </colorScale>
    </cfRule>
  </conditionalFormatting>
  <conditionalFormatting sqref="W99:Z99">
    <cfRule type="colorScale" priority="69">
      <colorScale>
        <cfvo type="min"/>
        <cfvo type="max"/>
        <color rgb="FFFCFCFF"/>
        <color rgb="FF63BE7B"/>
      </colorScale>
    </cfRule>
  </conditionalFormatting>
  <conditionalFormatting sqref="W42:AA60">
    <cfRule type="colorScale" priority="104">
      <colorScale>
        <cfvo type="min"/>
        <cfvo type="percentile" val="50"/>
        <cfvo type="max"/>
        <color rgb="FF63BE7B"/>
        <color rgb="FFFFEB84"/>
        <color rgb="FFF8696B"/>
      </colorScale>
    </cfRule>
  </conditionalFormatting>
  <conditionalFormatting sqref="W60:AA60">
    <cfRule type="colorScale" priority="113">
      <colorScale>
        <cfvo type="min"/>
        <cfvo type="max"/>
        <color rgb="FFFCFCFF"/>
        <color rgb="FF63BE7B"/>
      </colorScale>
    </cfRule>
  </conditionalFormatting>
  <conditionalFormatting sqref="W64:AA81">
    <cfRule type="colorScale" priority="79">
      <colorScale>
        <cfvo type="min"/>
        <cfvo type="percentile" val="50"/>
        <cfvo type="max"/>
        <color rgb="FF63BE7B"/>
        <color rgb="FFFFEB84"/>
        <color rgb="FFF8696B"/>
      </colorScale>
    </cfRule>
  </conditionalFormatting>
  <conditionalFormatting sqref="W81:AA81">
    <cfRule type="colorScale" priority="91">
      <colorScale>
        <cfvo type="min"/>
        <cfvo type="max"/>
        <color rgb="FFFCFCFF"/>
        <color rgb="FF63BE7B"/>
      </colorScale>
    </cfRule>
  </conditionalFormatting>
  <conditionalFormatting sqref="W85:AA99">
    <cfRule type="colorScale" priority="53">
      <colorScale>
        <cfvo type="min"/>
        <cfvo type="percentile" val="50"/>
        <cfvo type="max"/>
        <color rgb="FF63BE7B"/>
        <color rgb="FFFFEB84"/>
        <color rgb="FFF8696B"/>
      </colorScale>
    </cfRule>
  </conditionalFormatting>
  <conditionalFormatting sqref="W99:AA99">
    <cfRule type="colorScale" priority="65">
      <colorScale>
        <cfvo type="min"/>
        <cfvo type="max"/>
        <color rgb="FFFCFCFF"/>
        <color rgb="FF63BE7B"/>
      </colorScale>
    </cfRule>
  </conditionalFormatting>
  <conditionalFormatting sqref="Y15:AB17">
    <cfRule type="colorScale" priority="1">
      <colorScale>
        <cfvo type="min"/>
        <cfvo type="percentile" val="50"/>
        <cfvo type="max"/>
        <color rgb="FFF8696B"/>
        <color rgb="FFFFEB84"/>
        <color rgb="FF63BE7B"/>
      </colorScale>
    </cfRule>
  </conditionalFormatting>
  <conditionalFormatting sqref="AA42:AA59">
    <cfRule type="colorScale" priority="118">
      <colorScale>
        <cfvo type="min"/>
        <cfvo type="max"/>
        <color rgb="FFFCFCFF"/>
        <color rgb="FF63BE7B"/>
      </colorScale>
    </cfRule>
  </conditionalFormatting>
  <conditionalFormatting sqref="AA64:AA80">
    <cfRule type="colorScale" priority="133">
      <colorScale>
        <cfvo type="min"/>
        <cfvo type="max"/>
        <color rgb="FFFCFCFF"/>
        <color rgb="FF63BE7B"/>
      </colorScale>
    </cfRule>
  </conditionalFormatting>
  <conditionalFormatting sqref="AA85:AA98">
    <cfRule type="colorScale" priority="166">
      <colorScale>
        <cfvo type="min"/>
        <cfvo type="max"/>
        <color rgb="FFFCFCFF"/>
        <color rgb="FF63BE7B"/>
      </colorScale>
    </cfRule>
  </conditionalFormatting>
  <conditionalFormatting sqref="AD42:AG59">
    <cfRule type="colorScale" priority="116">
      <colorScale>
        <cfvo type="min"/>
        <cfvo type="max"/>
        <color rgb="FFFCFCFF"/>
        <color rgb="FF63BE7B"/>
      </colorScale>
    </cfRule>
  </conditionalFormatting>
  <conditionalFormatting sqref="AD60:AG60">
    <cfRule type="colorScale" priority="114">
      <colorScale>
        <cfvo type="min"/>
        <cfvo type="max"/>
        <color rgb="FFFCFCFF"/>
        <color rgb="FF63BE7B"/>
      </colorScale>
    </cfRule>
  </conditionalFormatting>
  <conditionalFormatting sqref="AD64:AG80">
    <cfRule type="colorScale" priority="134">
      <colorScale>
        <cfvo type="min"/>
        <cfvo type="max"/>
        <color rgb="FFFCFCFF"/>
        <color rgb="FF63BE7B"/>
      </colorScale>
    </cfRule>
  </conditionalFormatting>
  <conditionalFormatting sqref="AD81:AG81">
    <cfRule type="colorScale" priority="92">
      <colorScale>
        <cfvo type="min"/>
        <cfvo type="max"/>
        <color rgb="FFFCFCFF"/>
        <color rgb="FF63BE7B"/>
      </colorScale>
    </cfRule>
  </conditionalFormatting>
  <conditionalFormatting sqref="AD85:AG98">
    <cfRule type="colorScale" priority="167">
      <colorScale>
        <cfvo type="min"/>
        <cfvo type="max"/>
        <color rgb="FFFCFCFF"/>
        <color rgb="FF63BE7B"/>
      </colorScale>
    </cfRule>
  </conditionalFormatting>
  <conditionalFormatting sqref="AD99:AG99">
    <cfRule type="colorScale" priority="66">
      <colorScale>
        <cfvo type="min"/>
        <cfvo type="max"/>
        <color rgb="FFFCFCFF"/>
        <color rgb="FF63BE7B"/>
      </colorScale>
    </cfRule>
  </conditionalFormatting>
  <conditionalFormatting sqref="AD42:AH60">
    <cfRule type="colorScale" priority="105">
      <colorScale>
        <cfvo type="min"/>
        <cfvo type="percentile" val="50"/>
        <cfvo type="max"/>
        <color rgb="FF63BE7B"/>
        <color rgb="FFFFEB84"/>
        <color rgb="FFF8696B"/>
      </colorScale>
    </cfRule>
  </conditionalFormatting>
  <conditionalFormatting sqref="AD60:AH60">
    <cfRule type="colorScale" priority="112">
      <colorScale>
        <cfvo type="min"/>
        <cfvo type="max"/>
        <color rgb="FFFCFCFF"/>
        <color rgb="FF63BE7B"/>
      </colorScale>
    </cfRule>
  </conditionalFormatting>
  <conditionalFormatting sqref="AD64:AH81">
    <cfRule type="colorScale" priority="78">
      <colorScale>
        <cfvo type="min"/>
        <cfvo type="percentile" val="50"/>
        <cfvo type="max"/>
        <color rgb="FF63BE7B"/>
        <color rgb="FFFFEB84"/>
        <color rgb="FFF8696B"/>
      </colorScale>
    </cfRule>
  </conditionalFormatting>
  <conditionalFormatting sqref="AD81:AH81">
    <cfRule type="colorScale" priority="90">
      <colorScale>
        <cfvo type="min"/>
        <cfvo type="max"/>
        <color rgb="FFFCFCFF"/>
        <color rgb="FF63BE7B"/>
      </colorScale>
    </cfRule>
  </conditionalFormatting>
  <conditionalFormatting sqref="AD85:AH99">
    <cfRule type="colorScale" priority="52">
      <colorScale>
        <cfvo type="min"/>
        <cfvo type="percentile" val="50"/>
        <cfvo type="max"/>
        <color rgb="FF63BE7B"/>
        <color rgb="FFFFEB84"/>
        <color rgb="FFF8696B"/>
      </colorScale>
    </cfRule>
  </conditionalFormatting>
  <conditionalFormatting sqref="AD99:AH99">
    <cfRule type="colorScale" priority="64">
      <colorScale>
        <cfvo type="min"/>
        <cfvo type="max"/>
        <color rgb="FFFCFCFF"/>
        <color rgb="FF63BE7B"/>
      </colorScale>
    </cfRule>
  </conditionalFormatting>
  <conditionalFormatting sqref="AH42:AH59">
    <cfRule type="colorScale" priority="115">
      <colorScale>
        <cfvo type="min"/>
        <cfvo type="max"/>
        <color rgb="FFFCFCFF"/>
        <color rgb="FF63BE7B"/>
      </colorScale>
    </cfRule>
  </conditionalFormatting>
  <conditionalFormatting sqref="AH64:AH80">
    <cfRule type="colorScale" priority="135">
      <colorScale>
        <cfvo type="min"/>
        <cfvo type="max"/>
        <color rgb="FFFCFCFF"/>
        <color rgb="FF63BE7B"/>
      </colorScale>
    </cfRule>
  </conditionalFormatting>
  <conditionalFormatting sqref="AH85:AH98">
    <cfRule type="colorScale" priority="168">
      <colorScale>
        <cfvo type="min"/>
        <cfvo type="max"/>
        <color rgb="FFFCFCFF"/>
        <color rgb="FF63BE7B"/>
      </colorScale>
    </cfRule>
  </conditionalFormatting>
  <dataValidations count="5">
    <dataValidation type="list" allowBlank="1" showInputMessage="1" showErrorMessage="1" sqref="G29:H29" xr:uid="{DBE2499C-20D4-4FC4-A2A4-DF4F291B078E}">
      <formula1>$R$23:$R$26</formula1>
    </dataValidation>
    <dataValidation type="list" allowBlank="1" showInputMessage="1" showErrorMessage="1" sqref="G31" xr:uid="{9605FCE1-2F74-4E4A-89B0-4137C228E35A}">
      <formula1>"25%,33%,50%,66%"</formula1>
    </dataValidation>
    <dataValidation type="list" allowBlank="1" showInputMessage="1" showErrorMessage="1" sqref="G24:H24" xr:uid="{1F09D766-83AF-4F79-98CB-BE7899D0AC4E}">
      <formula1>$L$23:$L$27</formula1>
    </dataValidation>
    <dataValidation type="list" allowBlank="1" showInputMessage="1" showErrorMessage="1" sqref="D27:F27" xr:uid="{8B50194D-F84A-460C-AED5-DEB1203AED9D}">
      <formula1>"-1100,-1700"</formula1>
    </dataValidation>
    <dataValidation type="list" allowBlank="1" showInputMessage="1" showErrorMessage="1" sqref="D26:F26" xr:uid="{D94B9C54-9307-491C-9128-D5DC30F4DD19}">
      <formula1>"0,-1000"</formula1>
    </dataValidation>
  </dataValidation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B8C775-0F07-4ECC-8BE3-C56AC12D226B}">
  <dimension ref="B2:R28"/>
  <sheetViews>
    <sheetView zoomScaleNormal="100" workbookViewId="0">
      <selection activeCell="D37" sqref="D37"/>
    </sheetView>
  </sheetViews>
  <sheetFormatPr defaultRowHeight="15" x14ac:dyDescent="0.25"/>
  <cols>
    <col min="1" max="1" width="4.7109375" customWidth="1"/>
    <col min="2" max="2" width="21.140625" bestFit="1" customWidth="1"/>
    <col min="3" max="3" width="13.85546875" bestFit="1" customWidth="1"/>
    <col min="4" max="4" width="16.140625" bestFit="1" customWidth="1"/>
    <col min="5" max="5" width="13.85546875" bestFit="1" customWidth="1"/>
    <col min="6" max="6" width="16.140625" bestFit="1" customWidth="1"/>
    <col min="7" max="7" width="13.85546875" bestFit="1" customWidth="1"/>
    <col min="8" max="9" width="16.140625" bestFit="1" customWidth="1"/>
    <col min="10" max="11" width="7.5703125" bestFit="1" customWidth="1"/>
    <col min="12" max="12" width="7.85546875" bestFit="1" customWidth="1"/>
    <col min="13" max="13" width="6.140625" bestFit="1" customWidth="1"/>
    <col min="14" max="14" width="6.7109375" bestFit="1" customWidth="1"/>
    <col min="15" max="15" width="10.7109375" bestFit="1" customWidth="1"/>
    <col min="16" max="16" width="6.140625" bestFit="1" customWidth="1"/>
    <col min="17" max="17" width="17.5703125" bestFit="1" customWidth="1"/>
    <col min="18" max="18" width="21.42578125" bestFit="1" customWidth="1"/>
  </cols>
  <sheetData>
    <row r="2" spans="2:18" ht="18.75" x14ac:dyDescent="0.3">
      <c r="B2" s="125" t="s">
        <v>387</v>
      </c>
      <c r="C2" s="125"/>
      <c r="D2" s="125"/>
      <c r="E2" s="125"/>
      <c r="F2" s="125"/>
      <c r="G2" s="125"/>
      <c r="H2" s="125"/>
      <c r="I2" s="125"/>
      <c r="J2" s="125"/>
      <c r="K2" s="125"/>
      <c r="L2" s="125"/>
      <c r="M2" s="125"/>
      <c r="N2" s="125"/>
      <c r="O2" s="125"/>
      <c r="P2" s="125"/>
      <c r="Q2" s="125"/>
      <c r="R2" s="125"/>
    </row>
    <row r="4" spans="2:18" x14ac:dyDescent="0.25">
      <c r="B4" s="190" t="s">
        <v>383</v>
      </c>
      <c r="C4" s="191"/>
      <c r="D4" s="191"/>
      <c r="E4" s="192"/>
    </row>
    <row r="5" spans="2:18" x14ac:dyDescent="0.25">
      <c r="B5" s="77" t="s">
        <v>368</v>
      </c>
      <c r="C5" s="77" t="s">
        <v>378</v>
      </c>
      <c r="D5" s="77" t="s">
        <v>316</v>
      </c>
      <c r="E5" s="2" t="s">
        <v>384</v>
      </c>
      <c r="F5" s="124" t="s">
        <v>563</v>
      </c>
    </row>
    <row r="6" spans="2:18" x14ac:dyDescent="0.25">
      <c r="B6" s="4">
        <v>8</v>
      </c>
      <c r="C6" s="4">
        <v>6.42</v>
      </c>
      <c r="D6" s="76">
        <v>0.1</v>
      </c>
      <c r="E6" s="4" t="s">
        <v>386</v>
      </c>
      <c r="F6" t="s">
        <v>388</v>
      </c>
    </row>
    <row r="8" spans="2:18" x14ac:dyDescent="0.25">
      <c r="B8" s="140" t="s">
        <v>385</v>
      </c>
      <c r="C8" s="190" t="s">
        <v>370</v>
      </c>
      <c r="D8" s="191"/>
      <c r="E8" s="192"/>
      <c r="F8" s="73" t="s">
        <v>377</v>
      </c>
      <c r="G8" s="190" t="s">
        <v>371</v>
      </c>
      <c r="H8" s="191"/>
      <c r="I8" s="191"/>
      <c r="J8" s="191"/>
      <c r="K8" s="191"/>
      <c r="L8" s="192"/>
      <c r="M8" s="190" t="s">
        <v>381</v>
      </c>
      <c r="N8" s="191"/>
      <c r="O8" s="191"/>
      <c r="P8" s="191"/>
      <c r="Q8" s="192"/>
      <c r="R8" s="66" t="s">
        <v>382</v>
      </c>
    </row>
    <row r="9" spans="2:18" x14ac:dyDescent="0.25">
      <c r="B9" s="141"/>
      <c r="C9" s="2" t="s">
        <v>369</v>
      </c>
      <c r="D9" s="2" t="s">
        <v>311</v>
      </c>
      <c r="E9" s="2" t="s">
        <v>372</v>
      </c>
      <c r="F9" s="75" t="s">
        <v>311</v>
      </c>
      <c r="G9" s="2" t="s">
        <v>369</v>
      </c>
      <c r="H9" s="2" t="s">
        <v>311</v>
      </c>
      <c r="I9" s="2" t="s">
        <v>374</v>
      </c>
      <c r="J9" s="2" t="s">
        <v>373</v>
      </c>
      <c r="K9" s="2" t="s">
        <v>376</v>
      </c>
      <c r="L9" s="2" t="s">
        <v>375</v>
      </c>
      <c r="M9" s="75" t="s">
        <v>40</v>
      </c>
      <c r="N9" s="75" t="s">
        <v>41</v>
      </c>
      <c r="O9" s="75" t="s">
        <v>379</v>
      </c>
      <c r="P9" s="75" t="s">
        <v>42</v>
      </c>
      <c r="Q9" s="75" t="s">
        <v>380</v>
      </c>
      <c r="R9" s="75" t="s">
        <v>380</v>
      </c>
    </row>
    <row r="10" spans="2:18" x14ac:dyDescent="0.25">
      <c r="B10" s="4">
        <v>18</v>
      </c>
      <c r="C10" s="4">
        <v>120</v>
      </c>
      <c r="D10" s="3">
        <f>$C$6/C10</f>
        <v>5.3499999999999999E-2</v>
      </c>
      <c r="E10" s="3">
        <f>1-D10</f>
        <v>0.94650000000000001</v>
      </c>
      <c r="F10" s="3">
        <f t="shared" ref="F10:F26" si="0">D10+E10*F11</f>
        <v>0.67855229085725299</v>
      </c>
      <c r="G10" s="4">
        <v>120</v>
      </c>
      <c r="H10" s="3">
        <f t="shared" ref="H10:H28" si="1">C$6/G10</f>
        <v>5.3499999999999999E-2</v>
      </c>
      <c r="I10" s="3">
        <f t="shared" ref="I10:I28" si="2">(1-H10)*B$6/G10</f>
        <v>6.3100000000000003E-2</v>
      </c>
      <c r="J10" s="3">
        <f t="shared" ref="J10:J27" si="3">(1-H10-I10)*B$6/G10</f>
        <v>5.8893333333333332E-2</v>
      </c>
      <c r="K10" s="3">
        <f t="shared" ref="K10:K27" si="4">(1-H10-I10-J10)*C$6/G10</f>
        <v>4.4111106666666663E-2</v>
      </c>
      <c r="L10" s="3">
        <f>1-H10-I10-J10-K10</f>
        <v>0.78039555999999999</v>
      </c>
      <c r="M10" s="3">
        <f t="shared" ref="M10:M26" si="5">(I10+J10)+L10*M11</f>
        <v>0.5535275365119009</v>
      </c>
      <c r="N10" s="3">
        <f t="shared" ref="N10:N26" si="6">K10+L10*N11</f>
        <v>0.19881264700428358</v>
      </c>
      <c r="O10" s="3">
        <f t="shared" ref="O10:O26" si="7">H10+L10*O11</f>
        <v>0.24412475266093953</v>
      </c>
      <c r="P10" s="3">
        <f t="shared" ref="P10:P26" si="8">1-M10-N10-O10</f>
        <v>3.5350638228759945E-3</v>
      </c>
      <c r="Q10" s="3">
        <f>N10+O10</f>
        <v>0.44293739966522311</v>
      </c>
      <c r="R10" s="3">
        <f t="shared" ref="R10:R28" si="9">D$6+(1-D$6)*Q10</f>
        <v>0.49864365969870084</v>
      </c>
    </row>
    <row r="11" spans="2:18" x14ac:dyDescent="0.25">
      <c r="B11" s="4">
        <v>17</v>
      </c>
      <c r="C11" s="4">
        <v>119</v>
      </c>
      <c r="D11" s="3">
        <f t="shared" ref="D11:D28" si="10">$C$6/C11</f>
        <v>5.394957983193277E-2</v>
      </c>
      <c r="E11" s="3">
        <f t="shared" ref="E11:E28" si="11">1-D11</f>
        <v>0.94605042016806729</v>
      </c>
      <c r="F11" s="3">
        <f t="shared" si="0"/>
        <v>0.66038276899868253</v>
      </c>
      <c r="G11" s="4">
        <v>118</v>
      </c>
      <c r="H11" s="3">
        <f t="shared" si="1"/>
        <v>5.4406779661016952E-2</v>
      </c>
      <c r="I11" s="3">
        <f t="shared" si="2"/>
        <v>6.4108014938236146E-2</v>
      </c>
      <c r="J11" s="3">
        <f t="shared" si="3"/>
        <v>5.9761708840728608E-2</v>
      </c>
      <c r="K11" s="3">
        <f t="shared" si="4"/>
        <v>4.4707329219621339E-2</v>
      </c>
      <c r="L11" s="3">
        <f t="shared" ref="L11:L28" si="12">1-H11-I11-J11-K11</f>
        <v>0.77701616734039702</v>
      </c>
      <c r="M11" s="3">
        <f t="shared" si="5"/>
        <v>0.55296855248454713</v>
      </c>
      <c r="N11" s="3">
        <f t="shared" si="6"/>
        <v>0.19823477767815201</v>
      </c>
      <c r="O11" s="3">
        <f t="shared" si="7"/>
        <v>0.24426683393859844</v>
      </c>
      <c r="P11" s="3">
        <f t="shared" si="8"/>
        <v>4.5298358987024279E-3</v>
      </c>
      <c r="Q11" s="3">
        <f t="shared" ref="Q11:Q28" si="13">N11+O11</f>
        <v>0.44250161161675045</v>
      </c>
      <c r="R11" s="3">
        <f t="shared" si="9"/>
        <v>0.49825145045507546</v>
      </c>
    </row>
    <row r="12" spans="2:18" x14ac:dyDescent="0.25">
      <c r="B12" s="4">
        <v>16</v>
      </c>
      <c r="C12" s="4">
        <v>118</v>
      </c>
      <c r="D12" s="3">
        <f t="shared" si="10"/>
        <v>5.4406779661016952E-2</v>
      </c>
      <c r="E12" s="3">
        <f t="shared" si="11"/>
        <v>0.94559322033898308</v>
      </c>
      <c r="F12" s="3">
        <f t="shared" si="0"/>
        <v>0.64101571780816491</v>
      </c>
      <c r="G12" s="4">
        <v>116</v>
      </c>
      <c r="H12" s="3">
        <f t="shared" si="1"/>
        <v>5.5344827586206895E-2</v>
      </c>
      <c r="I12" s="3">
        <f t="shared" si="2"/>
        <v>6.5148632580261601E-2</v>
      </c>
      <c r="J12" s="3">
        <f t="shared" si="3"/>
        <v>6.0655623436795279E-2</v>
      </c>
      <c r="K12" s="3">
        <f t="shared" si="4"/>
        <v>4.5319162786784883E-2</v>
      </c>
      <c r="L12" s="3">
        <f t="shared" si="12"/>
        <v>0.7735317536099513</v>
      </c>
      <c r="M12" s="3">
        <f t="shared" si="5"/>
        <v>0.55223925413845576</v>
      </c>
      <c r="N12" s="3">
        <f t="shared" si="6"/>
        <v>0.19758591250942789</v>
      </c>
      <c r="O12" s="3">
        <f t="shared" si="7"/>
        <v>0.24434505002314469</v>
      </c>
      <c r="P12" s="3">
        <f t="shared" si="8"/>
        <v>5.8297833289716328E-3</v>
      </c>
      <c r="Q12" s="3">
        <f t="shared" si="13"/>
        <v>0.44193096253257258</v>
      </c>
      <c r="R12" s="3">
        <f t="shared" si="9"/>
        <v>0.49773786627931538</v>
      </c>
    </row>
    <row r="13" spans="2:18" x14ac:dyDescent="0.25">
      <c r="B13" s="4">
        <v>15</v>
      </c>
      <c r="C13" s="4">
        <v>117</v>
      </c>
      <c r="D13" s="3">
        <f t="shared" si="10"/>
        <v>5.4871794871794874E-2</v>
      </c>
      <c r="E13" s="3">
        <f t="shared" si="11"/>
        <v>0.94512820512820517</v>
      </c>
      <c r="F13" s="3">
        <f t="shared" si="0"/>
        <v>0.62036076986344735</v>
      </c>
      <c r="G13" s="4">
        <v>114</v>
      </c>
      <c r="H13" s="3">
        <f t="shared" si="1"/>
        <v>5.6315789473684208E-2</v>
      </c>
      <c r="I13" s="3">
        <f t="shared" si="2"/>
        <v>6.6223453370267776E-2</v>
      </c>
      <c r="J13" s="3">
        <f t="shared" si="3"/>
        <v>6.1576193484634945E-2</v>
      </c>
      <c r="K13" s="3">
        <f t="shared" si="4"/>
        <v>4.5947183322547998E-2</v>
      </c>
      <c r="L13" s="3">
        <f t="shared" si="12"/>
        <v>0.76993738034886505</v>
      </c>
      <c r="M13" s="3">
        <f t="shared" si="5"/>
        <v>0.55128311944699582</v>
      </c>
      <c r="N13" s="3">
        <f t="shared" si="6"/>
        <v>0.1968461527429714</v>
      </c>
      <c r="O13" s="3">
        <f t="shared" si="7"/>
        <v>0.24433414860463504</v>
      </c>
      <c r="P13" s="3">
        <f t="shared" si="8"/>
        <v>7.5365792053977421E-3</v>
      </c>
      <c r="Q13" s="3">
        <f t="shared" si="13"/>
        <v>0.44118030134760644</v>
      </c>
      <c r="R13" s="3">
        <f t="shared" si="9"/>
        <v>0.49706227121284585</v>
      </c>
    </row>
    <row r="14" spans="2:18" x14ac:dyDescent="0.25">
      <c r="B14" s="4">
        <v>14</v>
      </c>
      <c r="C14" s="4">
        <v>116</v>
      </c>
      <c r="D14" s="3">
        <f t="shared" si="10"/>
        <v>5.5344827586206895E-2</v>
      </c>
      <c r="E14" s="3">
        <f t="shared" si="11"/>
        <v>0.94465517241379315</v>
      </c>
      <c r="F14" s="3">
        <f t="shared" si="0"/>
        <v>0.5983198595950745</v>
      </c>
      <c r="G14" s="4">
        <v>112</v>
      </c>
      <c r="H14" s="3">
        <f t="shared" si="1"/>
        <v>5.7321428571428572E-2</v>
      </c>
      <c r="I14" s="3">
        <f t="shared" si="2"/>
        <v>6.7334183673469397E-2</v>
      </c>
      <c r="J14" s="3">
        <f t="shared" si="3"/>
        <v>6.2524599125364427E-2</v>
      </c>
      <c r="K14" s="3">
        <f t="shared" si="4"/>
        <v>4.6591991455383175E-2</v>
      </c>
      <c r="L14" s="3">
        <f t="shared" si="12"/>
        <v>0.76622779717435441</v>
      </c>
      <c r="M14" s="3">
        <f t="shared" si="5"/>
        <v>0.55002326604821972</v>
      </c>
      <c r="N14" s="3">
        <f t="shared" si="6"/>
        <v>0.19598862618158613</v>
      </c>
      <c r="O14" s="3">
        <f t="shared" si="7"/>
        <v>0.24419954652124845</v>
      </c>
      <c r="P14" s="3">
        <f t="shared" si="8"/>
        <v>9.7885612489456986E-3</v>
      </c>
      <c r="Q14" s="3">
        <f t="shared" si="13"/>
        <v>0.44018817270283461</v>
      </c>
      <c r="R14" s="3">
        <f t="shared" si="9"/>
        <v>0.49616935543255114</v>
      </c>
    </row>
    <row r="15" spans="2:18" x14ac:dyDescent="0.25">
      <c r="B15" s="4">
        <v>13</v>
      </c>
      <c r="C15" s="4">
        <v>115</v>
      </c>
      <c r="D15" s="3">
        <f t="shared" si="10"/>
        <v>5.5826086956521741E-2</v>
      </c>
      <c r="E15" s="3">
        <f t="shared" si="11"/>
        <v>0.94417391304347831</v>
      </c>
      <c r="F15" s="3">
        <f t="shared" si="0"/>
        <v>0.57478649126691594</v>
      </c>
      <c r="G15" s="4">
        <v>110</v>
      </c>
      <c r="H15" s="3">
        <f t="shared" si="1"/>
        <v>5.8363636363636361E-2</v>
      </c>
      <c r="I15" s="3">
        <f t="shared" si="2"/>
        <v>6.8482644628099165E-2</v>
      </c>
      <c r="J15" s="3">
        <f t="shared" si="3"/>
        <v>6.3502088655146505E-2</v>
      </c>
      <c r="K15" s="3">
        <f t="shared" si="4"/>
        <v>4.7254213335154699E-2</v>
      </c>
      <c r="L15" s="3">
        <f t="shared" si="12"/>
        <v>0.76239741701796326</v>
      </c>
      <c r="M15" s="3">
        <f t="shared" si="5"/>
        <v>0.54835452955223163</v>
      </c>
      <c r="N15" s="3">
        <f t="shared" si="6"/>
        <v>0.19497678794366149</v>
      </c>
      <c r="O15" s="3">
        <f t="shared" si="7"/>
        <v>0.24389368101624212</v>
      </c>
      <c r="P15" s="3">
        <f t="shared" si="8"/>
        <v>1.2775001487864784E-2</v>
      </c>
      <c r="Q15" s="3">
        <f t="shared" si="13"/>
        <v>0.43887046895990361</v>
      </c>
      <c r="R15" s="3">
        <f t="shared" si="9"/>
        <v>0.49498342206391321</v>
      </c>
    </row>
    <row r="16" spans="2:18" x14ac:dyDescent="0.25">
      <c r="B16" s="4">
        <v>12</v>
      </c>
      <c r="C16" s="4">
        <v>114</v>
      </c>
      <c r="D16" s="3">
        <f t="shared" si="10"/>
        <v>5.6315789473684208E-2</v>
      </c>
      <c r="E16" s="3">
        <f t="shared" si="11"/>
        <v>0.94368421052631579</v>
      </c>
      <c r="F16" s="3">
        <f t="shared" si="0"/>
        <v>0.54964492996588077</v>
      </c>
      <c r="G16" s="4">
        <v>108</v>
      </c>
      <c r="H16" s="3">
        <f t="shared" si="1"/>
        <v>5.9444444444444446E-2</v>
      </c>
      <c r="I16" s="3">
        <f t="shared" si="2"/>
        <v>6.9670781893004116E-2</v>
      </c>
      <c r="J16" s="3">
        <f t="shared" si="3"/>
        <v>6.4509983234263074E-2</v>
      </c>
      <c r="K16" s="3">
        <f t="shared" si="4"/>
        <v>4.7934501431014916E-2</v>
      </c>
      <c r="L16" s="3">
        <f t="shared" si="12"/>
        <v>0.75844028899727345</v>
      </c>
      <c r="M16" s="3">
        <f t="shared" si="5"/>
        <v>0.54613222313576593</v>
      </c>
      <c r="N16" s="3">
        <f t="shared" si="6"/>
        <v>0.19376059166924778</v>
      </c>
      <c r="O16" s="3">
        <f t="shared" si="7"/>
        <v>0.24335083056588369</v>
      </c>
      <c r="P16" s="3">
        <f t="shared" si="8"/>
        <v>1.6756354629102632E-2</v>
      </c>
      <c r="Q16" s="3">
        <f t="shared" si="13"/>
        <v>0.43711142223513144</v>
      </c>
      <c r="R16" s="3">
        <f t="shared" si="9"/>
        <v>0.49340028001161829</v>
      </c>
    </row>
    <row r="17" spans="2:18" x14ac:dyDescent="0.25">
      <c r="B17" s="4">
        <v>11</v>
      </c>
      <c r="C17" s="4">
        <v>113</v>
      </c>
      <c r="D17" s="3">
        <f t="shared" si="10"/>
        <v>5.6814159292035399E-2</v>
      </c>
      <c r="E17" s="3">
        <f t="shared" si="11"/>
        <v>0.94318584070796463</v>
      </c>
      <c r="F17" s="3">
        <f t="shared" si="0"/>
        <v>0.52276930671231092</v>
      </c>
      <c r="G17" s="4">
        <v>106</v>
      </c>
      <c r="H17" s="3">
        <f t="shared" si="1"/>
        <v>6.0566037735849058E-2</v>
      </c>
      <c r="I17" s="3">
        <f t="shared" si="2"/>
        <v>7.0900676397294415E-2</v>
      </c>
      <c r="J17" s="3">
        <f t="shared" si="3"/>
        <v>6.5549681952215597E-2</v>
      </c>
      <c r="K17" s="3">
        <f t="shared" si="4"/>
        <v>4.8633535255962222E-2</v>
      </c>
      <c r="L17" s="3">
        <f t="shared" si="12"/>
        <v>0.75435006865867882</v>
      </c>
      <c r="M17" s="3">
        <f t="shared" si="5"/>
        <v>0.54315608490832656</v>
      </c>
      <c r="N17" s="3">
        <f t="shared" si="6"/>
        <v>0.19227102298458873</v>
      </c>
      <c r="O17" s="3">
        <f t="shared" si="7"/>
        <v>0.24247971631963289</v>
      </c>
      <c r="P17" s="3">
        <f t="shared" si="8"/>
        <v>2.2093175787451791E-2</v>
      </c>
      <c r="Q17" s="3">
        <f t="shared" si="13"/>
        <v>0.43475073930422159</v>
      </c>
      <c r="R17" s="3">
        <f t="shared" si="9"/>
        <v>0.49127566537379941</v>
      </c>
    </row>
    <row r="18" spans="2:18" x14ac:dyDescent="0.25">
      <c r="B18" s="4">
        <v>10</v>
      </c>
      <c r="C18" s="4">
        <v>112</v>
      </c>
      <c r="D18" s="3">
        <f t="shared" si="10"/>
        <v>5.7321428571428572E-2</v>
      </c>
      <c r="E18" s="3">
        <f t="shared" si="11"/>
        <v>0.94267857142857148</v>
      </c>
      <c r="F18" s="3">
        <f t="shared" si="0"/>
        <v>0.49402262768334709</v>
      </c>
      <c r="G18" s="4">
        <v>104</v>
      </c>
      <c r="H18" s="3">
        <f t="shared" si="1"/>
        <v>6.1730769230769228E-2</v>
      </c>
      <c r="I18" s="3">
        <f t="shared" si="2"/>
        <v>7.2174556213017743E-2</v>
      </c>
      <c r="J18" s="3">
        <f t="shared" si="3"/>
        <v>6.6622667273554842E-2</v>
      </c>
      <c r="K18" s="3">
        <f t="shared" si="4"/>
        <v>4.9352021988025636E-2</v>
      </c>
      <c r="L18" s="3">
        <f t="shared" si="12"/>
        <v>0.75011998529463253</v>
      </c>
      <c r="M18" s="3">
        <f t="shared" si="5"/>
        <v>0.53914719896822727</v>
      </c>
      <c r="N18" s="3">
        <f t="shared" si="6"/>
        <v>0.19041224187071459</v>
      </c>
      <c r="O18" s="3">
        <f t="shared" si="7"/>
        <v>0.24115286276469394</v>
      </c>
      <c r="P18" s="3">
        <f t="shared" si="8"/>
        <v>2.9287696396364193E-2</v>
      </c>
      <c r="Q18" s="3">
        <f t="shared" si="13"/>
        <v>0.43156510463540854</v>
      </c>
      <c r="R18" s="3">
        <f t="shared" si="9"/>
        <v>0.48840859417186766</v>
      </c>
    </row>
    <row r="19" spans="2:18" x14ac:dyDescent="0.25">
      <c r="B19" s="4">
        <v>9</v>
      </c>
      <c r="C19" s="4">
        <v>111</v>
      </c>
      <c r="D19" s="3">
        <f t="shared" si="10"/>
        <v>5.7837837837837837E-2</v>
      </c>
      <c r="E19" s="3">
        <f t="shared" si="11"/>
        <v>0.9421621621621622</v>
      </c>
      <c r="F19" s="3">
        <f t="shared" si="0"/>
        <v>0.46325567626951003</v>
      </c>
      <c r="G19" s="4">
        <v>102</v>
      </c>
      <c r="H19" s="3">
        <f t="shared" si="1"/>
        <v>6.2941176470588237E-2</v>
      </c>
      <c r="I19" s="3">
        <f t="shared" si="2"/>
        <v>7.3494809688581311E-2</v>
      </c>
      <c r="J19" s="3">
        <f t="shared" si="3"/>
        <v>6.7730510889476889E-2</v>
      </c>
      <c r="K19" s="3">
        <f t="shared" si="4"/>
        <v>5.0090696950467535E-2</v>
      </c>
      <c r="L19" s="3">
        <f t="shared" si="12"/>
        <v>0.74574280600088594</v>
      </c>
      <c r="M19" s="3">
        <f t="shared" si="5"/>
        <v>0.53371458344014799</v>
      </c>
      <c r="N19" s="3">
        <f t="shared" si="6"/>
        <v>0.18805020883063561</v>
      </c>
      <c r="O19" s="3">
        <f t="shared" si="7"/>
        <v>0.23919119214434903</v>
      </c>
      <c r="P19" s="3">
        <f t="shared" si="8"/>
        <v>3.9044015584867364E-2</v>
      </c>
      <c r="Q19" s="3">
        <f t="shared" si="13"/>
        <v>0.42724140097498464</v>
      </c>
      <c r="R19" s="3">
        <f t="shared" si="9"/>
        <v>0.48451726087748614</v>
      </c>
    </row>
    <row r="20" spans="2:18" x14ac:dyDescent="0.25">
      <c r="B20" s="4">
        <v>8</v>
      </c>
      <c r="C20" s="4">
        <v>110</v>
      </c>
      <c r="D20" s="3">
        <f t="shared" si="10"/>
        <v>5.8363636363636361E-2</v>
      </c>
      <c r="E20" s="3">
        <f t="shared" si="11"/>
        <v>0.9416363636363636</v>
      </c>
      <c r="F20" s="3">
        <f t="shared" si="0"/>
        <v>0.43030579523728829</v>
      </c>
      <c r="G20" s="4">
        <v>100</v>
      </c>
      <c r="H20" s="3">
        <f t="shared" si="1"/>
        <v>6.4199999999999993E-2</v>
      </c>
      <c r="I20" s="3">
        <f t="shared" si="2"/>
        <v>7.4864E-2</v>
      </c>
      <c r="J20" s="3">
        <f t="shared" si="3"/>
        <v>6.8874879999999999E-2</v>
      </c>
      <c r="K20" s="3">
        <f t="shared" si="4"/>
        <v>5.0850323903999996E-2</v>
      </c>
      <c r="L20" s="3">
        <f t="shared" si="12"/>
        <v>0.74121079609599994</v>
      </c>
      <c r="M20" s="3">
        <f t="shared" si="5"/>
        <v>0.52630646880370113</v>
      </c>
      <c r="N20" s="3">
        <f t="shared" si="6"/>
        <v>0.18499610156481242</v>
      </c>
      <c r="O20" s="3">
        <f t="shared" si="7"/>
        <v>0.23634155670762369</v>
      </c>
      <c r="P20" s="3">
        <f t="shared" si="8"/>
        <v>5.235587292386279E-2</v>
      </c>
      <c r="Q20" s="3">
        <f t="shared" si="13"/>
        <v>0.42133765827243608</v>
      </c>
      <c r="R20" s="3">
        <f t="shared" si="9"/>
        <v>0.47920389244519246</v>
      </c>
    </row>
    <row r="21" spans="2:18" x14ac:dyDescent="0.25">
      <c r="B21" s="4">
        <v>7</v>
      </c>
      <c r="C21" s="4">
        <v>109</v>
      </c>
      <c r="D21" s="3">
        <f t="shared" si="10"/>
        <v>5.889908256880734E-2</v>
      </c>
      <c r="E21" s="3">
        <f t="shared" si="11"/>
        <v>0.94110091743119262</v>
      </c>
      <c r="F21" s="3">
        <f t="shared" si="0"/>
        <v>0.39499553462156511</v>
      </c>
      <c r="G21" s="4">
        <v>98</v>
      </c>
      <c r="H21" s="3">
        <f t="shared" si="1"/>
        <v>6.5510204081632648E-2</v>
      </c>
      <c r="I21" s="3">
        <f t="shared" si="2"/>
        <v>7.6284881299458554E-2</v>
      </c>
      <c r="J21" s="3">
        <f t="shared" si="3"/>
        <v>7.0057544050523168E-2</v>
      </c>
      <c r="K21" s="3">
        <f t="shared" si="4"/>
        <v>5.1631695092337102E-2</v>
      </c>
      <c r="L21" s="3">
        <f t="shared" si="12"/>
        <v>0.73651567547604857</v>
      </c>
      <c r="M21" s="3">
        <f t="shared" si="5"/>
        <v>0.51613871629866515</v>
      </c>
      <c r="N21" s="3">
        <f t="shared" si="6"/>
        <v>0.18098195326803923</v>
      </c>
      <c r="O21" s="3">
        <f t="shared" si="7"/>
        <v>0.23224372555594602</v>
      </c>
      <c r="P21" s="3">
        <f t="shared" si="8"/>
        <v>7.06356048773496E-2</v>
      </c>
      <c r="Q21" s="3">
        <f t="shared" si="13"/>
        <v>0.41322567882398525</v>
      </c>
      <c r="R21" s="3">
        <f t="shared" si="9"/>
        <v>0.47190311094158677</v>
      </c>
    </row>
    <row r="22" spans="2:18" x14ac:dyDescent="0.25">
      <c r="B22" s="4">
        <v>6</v>
      </c>
      <c r="C22" s="4">
        <v>108</v>
      </c>
      <c r="D22" s="3">
        <f t="shared" si="10"/>
        <v>5.9444444444444446E-2</v>
      </c>
      <c r="E22" s="3">
        <f t="shared" si="11"/>
        <v>0.94055555555555559</v>
      </c>
      <c r="F22" s="3">
        <f t="shared" si="0"/>
        <v>0.35713114909095928</v>
      </c>
      <c r="G22" s="4">
        <v>96</v>
      </c>
      <c r="H22" s="3">
        <f t="shared" si="1"/>
        <v>6.6875000000000004E-2</v>
      </c>
      <c r="I22" s="3">
        <f t="shared" si="2"/>
        <v>7.7760416666666665E-2</v>
      </c>
      <c r="J22" s="3">
        <f t="shared" si="3"/>
        <v>7.1280381944444443E-2</v>
      </c>
      <c r="K22" s="3">
        <f t="shared" si="4"/>
        <v>5.2435630967881945E-2</v>
      </c>
      <c r="L22" s="3">
        <f t="shared" si="12"/>
        <v>0.73164857042100695</v>
      </c>
      <c r="M22" s="3">
        <f t="shared" si="5"/>
        <v>0.50208882616064454</v>
      </c>
      <c r="N22" s="3">
        <f t="shared" si="6"/>
        <v>0.17562458272472789</v>
      </c>
      <c r="O22" s="3">
        <f t="shared" si="7"/>
        <v>0.22638149740200003</v>
      </c>
      <c r="P22" s="3">
        <f t="shared" si="8"/>
        <v>9.5905093712627509E-2</v>
      </c>
      <c r="Q22" s="3">
        <f t="shared" si="13"/>
        <v>0.40200608012672789</v>
      </c>
      <c r="R22" s="3">
        <f t="shared" si="9"/>
        <v>0.46180547211405509</v>
      </c>
    </row>
    <row r="23" spans="2:18" x14ac:dyDescent="0.25">
      <c r="B23" s="4">
        <v>5</v>
      </c>
      <c r="C23" s="4">
        <v>107</v>
      </c>
      <c r="D23" s="3">
        <f t="shared" si="10"/>
        <v>0.06</v>
      </c>
      <c r="E23" s="3">
        <f t="shared" si="11"/>
        <v>0.94</v>
      </c>
      <c r="F23" s="3">
        <f t="shared" si="0"/>
        <v>0.3165009263814097</v>
      </c>
      <c r="G23" s="4">
        <v>94</v>
      </c>
      <c r="H23" s="3">
        <f t="shared" si="1"/>
        <v>6.8297872340425531E-2</v>
      </c>
      <c r="I23" s="3">
        <f t="shared" si="2"/>
        <v>7.9293798098687196E-2</v>
      </c>
      <c r="J23" s="3">
        <f t="shared" si="3"/>
        <v>7.2545389749862743E-2</v>
      </c>
      <c r="K23" s="3">
        <f t="shared" si="4"/>
        <v>5.3262979506242321E-2</v>
      </c>
      <c r="L23" s="3">
        <f t="shared" si="12"/>
        <v>0.72659996030478224</v>
      </c>
      <c r="M23" s="3">
        <f t="shared" si="5"/>
        <v>0.48253771253373962</v>
      </c>
      <c r="N23" s="3">
        <f t="shared" si="6"/>
        <v>0.16837175214592473</v>
      </c>
      <c r="O23" s="3">
        <f t="shared" si="7"/>
        <v>0.21800971648207609</v>
      </c>
      <c r="P23" s="3">
        <f t="shared" si="8"/>
        <v>0.13108081883825964</v>
      </c>
      <c r="Q23" s="3">
        <f t="shared" si="13"/>
        <v>0.38638146862800082</v>
      </c>
      <c r="R23" s="3">
        <f t="shared" si="9"/>
        <v>0.44774332176520071</v>
      </c>
    </row>
    <row r="24" spans="2:18" x14ac:dyDescent="0.25">
      <c r="B24" s="4">
        <v>4</v>
      </c>
      <c r="C24" s="4">
        <v>106</v>
      </c>
      <c r="D24" s="3">
        <f t="shared" si="10"/>
        <v>6.0566037735849058E-2</v>
      </c>
      <c r="E24" s="3">
        <f t="shared" si="11"/>
        <v>0.93943396226415099</v>
      </c>
      <c r="F24" s="3">
        <f t="shared" si="0"/>
        <v>0.27287332593766989</v>
      </c>
      <c r="G24" s="4">
        <v>92</v>
      </c>
      <c r="H24" s="3">
        <f t="shared" si="1"/>
        <v>6.9782608695652171E-2</v>
      </c>
      <c r="I24" s="3">
        <f t="shared" si="2"/>
        <v>8.088846880907373E-2</v>
      </c>
      <c r="J24" s="3">
        <f t="shared" si="3"/>
        <v>7.3854688912632541E-2</v>
      </c>
      <c r="K24" s="3">
        <f t="shared" si="4"/>
        <v>5.4114614995658249E-2</v>
      </c>
      <c r="L24" s="3">
        <f t="shared" si="12"/>
        <v>0.72135961858698328</v>
      </c>
      <c r="M24" s="3">
        <f t="shared" si="5"/>
        <v>0.45513149291457944</v>
      </c>
      <c r="N24" s="3">
        <f t="shared" si="6"/>
        <v>0.15842111055359603</v>
      </c>
      <c r="O24" s="3">
        <f t="shared" si="7"/>
        <v>0.20604438799976249</v>
      </c>
      <c r="P24" s="3">
        <f t="shared" si="8"/>
        <v>0.18040300853206204</v>
      </c>
      <c r="Q24" s="3">
        <f t="shared" si="13"/>
        <v>0.36446549855335852</v>
      </c>
      <c r="R24" s="3">
        <f t="shared" si="9"/>
        <v>0.42801894869802271</v>
      </c>
    </row>
    <row r="25" spans="2:18" x14ac:dyDescent="0.25">
      <c r="B25" s="4">
        <v>3</v>
      </c>
      <c r="C25" s="4">
        <v>105</v>
      </c>
      <c r="D25" s="3">
        <f t="shared" si="10"/>
        <v>6.1142857142857145E-2</v>
      </c>
      <c r="E25" s="3">
        <f t="shared" si="11"/>
        <v>0.93885714285714283</v>
      </c>
      <c r="F25" s="3">
        <f t="shared" si="0"/>
        <v>0.22599490409111275</v>
      </c>
      <c r="G25" s="4">
        <v>90</v>
      </c>
      <c r="H25" s="3">
        <f t="shared" si="1"/>
        <v>7.1333333333333332E-2</v>
      </c>
      <c r="I25" s="3">
        <f t="shared" si="2"/>
        <v>8.2548148148148148E-2</v>
      </c>
      <c r="J25" s="3">
        <f t="shared" si="3"/>
        <v>7.5210534979423871E-2</v>
      </c>
      <c r="K25" s="3">
        <f t="shared" si="4"/>
        <v>5.4991436159122081E-2</v>
      </c>
      <c r="L25" s="3">
        <f t="shared" si="12"/>
        <v>0.71591654737997257</v>
      </c>
      <c r="M25" s="3">
        <f t="shared" si="5"/>
        <v>0.41641967120543999</v>
      </c>
      <c r="N25" s="3">
        <f t="shared" si="6"/>
        <v>0.14459708149765285</v>
      </c>
      <c r="O25" s="3">
        <f t="shared" si="7"/>
        <v>0.18889576820369181</v>
      </c>
      <c r="P25" s="3">
        <f t="shared" si="8"/>
        <v>0.25008747909321538</v>
      </c>
      <c r="Q25" s="3">
        <f t="shared" si="13"/>
        <v>0.33349284970134463</v>
      </c>
      <c r="R25" s="3">
        <f t="shared" si="9"/>
        <v>0.40014356473121016</v>
      </c>
    </row>
    <row r="26" spans="2:18" x14ac:dyDescent="0.25">
      <c r="B26" s="4">
        <v>2</v>
      </c>
      <c r="C26" s="4">
        <v>104</v>
      </c>
      <c r="D26" s="3">
        <f t="shared" si="10"/>
        <v>6.1730769230769228E-2</v>
      </c>
      <c r="E26" s="3">
        <f t="shared" si="11"/>
        <v>0.93826923076923074</v>
      </c>
      <c r="F26" s="3">
        <f t="shared" si="0"/>
        <v>0.17558799887976101</v>
      </c>
      <c r="G26" s="4">
        <v>88</v>
      </c>
      <c r="H26" s="3">
        <f t="shared" si="1"/>
        <v>7.2954545454545452E-2</v>
      </c>
      <c r="I26" s="3">
        <f t="shared" si="2"/>
        <v>8.4276859504132232E-2</v>
      </c>
      <c r="J26" s="3">
        <f t="shared" si="3"/>
        <v>7.661532682193839E-2</v>
      </c>
      <c r="K26" s="3">
        <f t="shared" si="4"/>
        <v>5.5894363431459593E-2</v>
      </c>
      <c r="L26" s="3">
        <f t="shared" si="12"/>
        <v>0.71025890478792431</v>
      </c>
      <c r="M26" s="3">
        <f t="shared" si="5"/>
        <v>0.36130047423053024</v>
      </c>
      <c r="N26" s="3">
        <f t="shared" si="6"/>
        <v>0.12516213749557684</v>
      </c>
      <c r="O26" s="3">
        <f t="shared" si="7"/>
        <v>0.16421248440282557</v>
      </c>
      <c r="P26" s="3">
        <f t="shared" si="8"/>
        <v>0.3493249038710674</v>
      </c>
      <c r="Q26" s="3">
        <f t="shared" si="13"/>
        <v>0.28937462189840241</v>
      </c>
      <c r="R26" s="3">
        <f t="shared" si="9"/>
        <v>0.36043715970856216</v>
      </c>
    </row>
    <row r="27" spans="2:18" x14ac:dyDescent="0.25">
      <c r="B27" s="4">
        <v>1</v>
      </c>
      <c r="C27" s="4">
        <v>103</v>
      </c>
      <c r="D27" s="3">
        <f t="shared" si="10"/>
        <v>6.233009708737864E-2</v>
      </c>
      <c r="E27" s="3">
        <f t="shared" si="11"/>
        <v>0.93766990291262131</v>
      </c>
      <c r="F27" s="3">
        <f>D27+E27*F28</f>
        <v>0.12134814391776128</v>
      </c>
      <c r="G27" s="4">
        <v>86</v>
      </c>
      <c r="H27" s="3">
        <f t="shared" si="1"/>
        <v>7.4651162790697667E-2</v>
      </c>
      <c r="I27" s="3">
        <f t="shared" si="2"/>
        <v>8.6078961600865339E-2</v>
      </c>
      <c r="J27" s="3">
        <f t="shared" si="3"/>
        <v>7.8071616335668559E-2</v>
      </c>
      <c r="K27" s="3">
        <f t="shared" si="4"/>
        <v>5.6824335168967122E-2</v>
      </c>
      <c r="L27" s="3">
        <f t="shared" si="12"/>
        <v>0.70437392410380129</v>
      </c>
      <c r="M27" s="3">
        <f>(I27+J27)+L27*M28</f>
        <v>0.28216230244138846</v>
      </c>
      <c r="N27" s="3">
        <f>K27+L27*N28</f>
        <v>9.7524682333690493E-2</v>
      </c>
      <c r="O27" s="3">
        <f>H27+L27*O28</f>
        <v>0.12848545556148819</v>
      </c>
      <c r="P27" s="3">
        <f>1-M27-N27-O27</f>
        <v>0.49182755966343294</v>
      </c>
      <c r="Q27" s="3">
        <f t="shared" si="13"/>
        <v>0.22601013789517868</v>
      </c>
      <c r="R27" s="3">
        <f t="shared" si="9"/>
        <v>0.30340912410566079</v>
      </c>
    </row>
    <row r="28" spans="2:18" x14ac:dyDescent="0.25">
      <c r="B28" s="4">
        <v>0</v>
      </c>
      <c r="C28" s="4">
        <v>102</v>
      </c>
      <c r="D28" s="3">
        <f t="shared" si="10"/>
        <v>6.2941176470588237E-2</v>
      </c>
      <c r="E28" s="3">
        <f t="shared" si="11"/>
        <v>0.93705882352941172</v>
      </c>
      <c r="F28" s="3">
        <f>D28</f>
        <v>6.2941176470588237E-2</v>
      </c>
      <c r="G28" s="4">
        <v>84</v>
      </c>
      <c r="H28" s="3">
        <f t="shared" si="1"/>
        <v>7.6428571428571429E-2</v>
      </c>
      <c r="I28" s="3">
        <f t="shared" si="2"/>
        <v>8.7959183673469388E-2</v>
      </c>
      <c r="J28" s="3">
        <f>IF(E6="Equal draws", (1-H28-I28)*B$6/G28, 0)</f>
        <v>7.9582118561710408E-2</v>
      </c>
      <c r="K28" s="3">
        <f>IF(E6="Equal draws", (1-H28-I28-J28)*C$6/G28, 0)</f>
        <v>5.7782302512841874E-2</v>
      </c>
      <c r="L28" s="3">
        <f t="shared" si="12"/>
        <v>0.698247823823407</v>
      </c>
      <c r="M28" s="3">
        <f>(I28+J28)</f>
        <v>0.1675413022351798</v>
      </c>
      <c r="N28" s="3">
        <f>K28</f>
        <v>5.7782302512841874E-2</v>
      </c>
      <c r="O28" s="3">
        <f>H28</f>
        <v>7.6428571428571429E-2</v>
      </c>
      <c r="P28" s="3">
        <f>1-M28-N28-O28</f>
        <v>0.69824782382340689</v>
      </c>
      <c r="Q28" s="3">
        <f t="shared" si="13"/>
        <v>0.13421087394141329</v>
      </c>
      <c r="R28" s="3">
        <f t="shared" si="9"/>
        <v>0.22078978654727197</v>
      </c>
    </row>
  </sheetData>
  <mergeCells count="6">
    <mergeCell ref="B2:R2"/>
    <mergeCell ref="G8:L8"/>
    <mergeCell ref="M8:Q8"/>
    <mergeCell ref="B4:E4"/>
    <mergeCell ref="B8:B9"/>
    <mergeCell ref="C8:E8"/>
  </mergeCells>
  <conditionalFormatting sqref="F10:F28">
    <cfRule type="colorScale" priority="4">
      <colorScale>
        <cfvo type="min"/>
        <cfvo type="percentile" val="50"/>
        <cfvo type="max"/>
        <color rgb="FF63BE7B"/>
        <color rgb="FFFFEB84"/>
        <color rgb="FFF8696B"/>
      </colorScale>
    </cfRule>
  </conditionalFormatting>
  <conditionalFormatting sqref="M10:M28">
    <cfRule type="colorScale" priority="2">
      <colorScale>
        <cfvo type="min"/>
        <cfvo type="percentile" val="50"/>
        <cfvo type="max"/>
        <color rgb="FFF8696B"/>
        <color rgb="FFFFEB84"/>
        <color rgb="FF63BE7B"/>
      </colorScale>
    </cfRule>
  </conditionalFormatting>
  <conditionalFormatting sqref="M10:P28">
    <cfRule type="colorScale" priority="3">
      <colorScale>
        <cfvo type="min"/>
        <cfvo type="percentile" val="50"/>
        <cfvo type="max"/>
        <color rgb="FF63BE7B"/>
        <color rgb="FFFFEB84"/>
        <color rgb="FFF8696B"/>
      </colorScale>
    </cfRule>
  </conditionalFormatting>
  <conditionalFormatting sqref="P10:P28">
    <cfRule type="colorScale" priority="1">
      <colorScale>
        <cfvo type="min"/>
        <cfvo type="max"/>
        <color rgb="FFFCFCFF"/>
        <color rgb="FF63BE7B"/>
      </colorScale>
    </cfRule>
  </conditionalFormatting>
  <conditionalFormatting sqref="Q10:R28">
    <cfRule type="cellIs" dxfId="39" priority="5" operator="greaterThan">
      <formula>$F10</formula>
    </cfRule>
    <cfRule type="cellIs" dxfId="38" priority="6" operator="lessThan">
      <formula>$F10</formula>
    </cfRule>
  </conditionalFormatting>
  <dataValidations count="1">
    <dataValidation type="list" allowBlank="1" showInputMessage="1" showErrorMessage="1" sqref="E6" xr:uid="{7A3F1CFC-D416-4384-BF0C-487AFF06D293}">
      <formula1>"Equal draws,1 draw less"</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7E27ED-5083-45C8-B857-E0719C8E62CE}">
  <dimension ref="B2:Y88"/>
  <sheetViews>
    <sheetView topLeftCell="A4" zoomScaleNormal="100" workbookViewId="0">
      <selection activeCell="I24" sqref="I24"/>
    </sheetView>
  </sheetViews>
  <sheetFormatPr defaultRowHeight="15" x14ac:dyDescent="0.25"/>
  <cols>
    <col min="2" max="2" width="9.85546875" bestFit="1" customWidth="1"/>
    <col min="3" max="3" width="9.140625" customWidth="1"/>
    <col min="10" max="10" width="9.85546875" bestFit="1" customWidth="1"/>
    <col min="18" max="18" width="9.85546875" bestFit="1" customWidth="1"/>
    <col min="25" max="25" width="40.28515625" customWidth="1"/>
  </cols>
  <sheetData>
    <row r="2" spans="2:24" ht="18.75" x14ac:dyDescent="0.3">
      <c r="B2" s="125" t="s">
        <v>207</v>
      </c>
      <c r="C2" s="125"/>
      <c r="D2" s="125"/>
      <c r="E2" s="125"/>
      <c r="F2" s="125"/>
      <c r="G2" s="125"/>
      <c r="H2" s="125"/>
      <c r="I2" s="125"/>
      <c r="J2" s="125"/>
      <c r="K2" s="125"/>
      <c r="L2" s="125"/>
      <c r="M2" s="125"/>
      <c r="N2" s="125"/>
      <c r="O2" s="125"/>
      <c r="P2" s="125"/>
      <c r="Q2" s="125"/>
    </row>
    <row r="3" spans="2:24" x14ac:dyDescent="0.25">
      <c r="B3" s="134" t="s">
        <v>278</v>
      </c>
      <c r="C3" s="134"/>
      <c r="D3" s="134"/>
      <c r="E3" s="134"/>
      <c r="F3" s="134"/>
      <c r="G3" s="134"/>
      <c r="H3" s="134"/>
      <c r="I3" s="134"/>
      <c r="J3" s="134"/>
      <c r="K3" s="134"/>
      <c r="L3" s="134"/>
      <c r="M3" s="134"/>
      <c r="N3" s="134"/>
      <c r="O3" s="134"/>
      <c r="P3" s="134"/>
      <c r="Q3" s="134"/>
    </row>
    <row r="4" spans="2:24" ht="67.5" customHeight="1" x14ac:dyDescent="0.25">
      <c r="B4" s="134"/>
      <c r="C4" s="134"/>
      <c r="D4" s="134"/>
      <c r="E4" s="134"/>
      <c r="F4" s="134"/>
      <c r="G4" s="134"/>
      <c r="H4" s="134"/>
      <c r="I4" s="134"/>
      <c r="J4" s="134"/>
      <c r="K4" s="134"/>
      <c r="L4" s="134"/>
      <c r="M4" s="134"/>
      <c r="N4" s="134"/>
      <c r="O4" s="134"/>
      <c r="P4" s="134"/>
      <c r="Q4" s="134"/>
    </row>
    <row r="5" spans="2:24" x14ac:dyDescent="0.25">
      <c r="B5" s="37"/>
      <c r="C5" s="37"/>
      <c r="D5" s="37"/>
      <c r="E5" s="37"/>
      <c r="F5" s="37"/>
      <c r="G5" s="37"/>
      <c r="H5" s="37"/>
      <c r="I5" s="37"/>
      <c r="J5" s="37"/>
      <c r="K5" s="37"/>
      <c r="L5" s="37"/>
      <c r="M5" s="37"/>
      <c r="N5" s="37"/>
      <c r="O5" s="37"/>
      <c r="P5" s="37"/>
    </row>
    <row r="6" spans="2:24" x14ac:dyDescent="0.25">
      <c r="B6" s="128" t="s">
        <v>166</v>
      </c>
      <c r="C6" s="129" t="s">
        <v>273</v>
      </c>
      <c r="D6" s="129"/>
      <c r="E6" s="129"/>
      <c r="F6" s="129"/>
      <c r="G6" s="129"/>
      <c r="H6" s="129" t="s">
        <v>274</v>
      </c>
      <c r="I6" s="129"/>
      <c r="J6" s="129"/>
      <c r="K6" s="129"/>
      <c r="L6" s="129"/>
      <c r="M6" s="129" t="s">
        <v>275</v>
      </c>
      <c r="N6" s="129"/>
      <c r="O6" s="129"/>
      <c r="P6" s="129"/>
      <c r="Q6" s="129"/>
      <c r="S6" s="129" t="s">
        <v>7</v>
      </c>
      <c r="T6" s="129"/>
      <c r="U6" s="129"/>
      <c r="V6" s="129"/>
      <c r="W6" s="129"/>
      <c r="X6" s="129"/>
    </row>
    <row r="7" spans="2:24" x14ac:dyDescent="0.25">
      <c r="B7" s="128"/>
      <c r="C7" s="22" t="s">
        <v>172</v>
      </c>
      <c r="D7" s="2">
        <v>6</v>
      </c>
      <c r="E7" s="2">
        <v>8</v>
      </c>
      <c r="F7" s="2">
        <v>10</v>
      </c>
      <c r="G7" s="2">
        <v>12</v>
      </c>
      <c r="H7" s="2">
        <v>4</v>
      </c>
      <c r="I7" s="2">
        <v>6</v>
      </c>
      <c r="J7" s="2">
        <v>8</v>
      </c>
      <c r="K7" s="2">
        <v>10</v>
      </c>
      <c r="L7" s="2">
        <v>12</v>
      </c>
      <c r="M7" s="2">
        <v>4</v>
      </c>
      <c r="N7" s="2">
        <v>6</v>
      </c>
      <c r="O7" s="2">
        <v>8</v>
      </c>
      <c r="P7" s="2">
        <v>10</v>
      </c>
      <c r="Q7" s="2">
        <v>12</v>
      </c>
      <c r="S7" s="2" t="s">
        <v>2</v>
      </c>
      <c r="T7" s="152">
        <f>31971*4</f>
        <v>127884</v>
      </c>
      <c r="U7" s="152"/>
      <c r="V7" s="152"/>
      <c r="W7" s="152"/>
      <c r="X7" s="152"/>
    </row>
    <row r="8" spans="2:24" x14ac:dyDescent="0.25">
      <c r="B8" s="22" t="s">
        <v>181</v>
      </c>
      <c r="C8" s="3" cm="1">
        <f t="array" ref="C8">SUM(D38:D40/D$87)</f>
        <v>5.4855777773390457E-2</v>
      </c>
      <c r="D8" s="3" cm="1">
        <f t="array" ref="D8">SUM(E38:E40/E$87)</f>
        <v>2.080207251227989E-2</v>
      </c>
      <c r="E8" s="3" cm="1">
        <f t="array" ref="E8">SUM(F38:F40/F$87)</f>
        <v>1.3795913615460738E-2</v>
      </c>
      <c r="F8" s="3" cm="1">
        <f t="array" ref="F8">SUM(G38:G40/G$87)</f>
        <v>1.5788243933375613E-2</v>
      </c>
      <c r="G8" s="3" cm="1">
        <f t="array" ref="G8">SUM(H38:H40/H$87)</f>
        <v>1.7543859649122806E-2</v>
      </c>
      <c r="H8" s="3" cm="1">
        <f t="array" ref="H8">SUM(L38:L40/L$87)</f>
        <v>1.5909943714821764E-2</v>
      </c>
      <c r="I8" s="3" cm="1">
        <f t="array" ref="I8">SUM(M38:M40/M$87)</f>
        <v>6.4930762605181205E-3</v>
      </c>
      <c r="J8" s="3" cm="1">
        <f t="array" ref="J8">SUM(N38:N40/N$87)</f>
        <v>2.4855012427506215E-3</v>
      </c>
      <c r="K8" s="3" cm="1">
        <f t="array" ref="K8">SUM(O38:O40/O$87)</f>
        <v>1.4465798718743541E-3</v>
      </c>
      <c r="L8" s="3" cm="1">
        <f t="array" ref="L8">SUM(P38:P40/P$87)</f>
        <v>1.4164305949008497E-3</v>
      </c>
      <c r="M8" s="3" cm="1">
        <f t="array" ref="M8">SUM(T38:T40/T$87)</f>
        <v>3.5448422545196739E-4</v>
      </c>
      <c r="N8" s="3" cm="1">
        <f t="array" ref="N8">SUM(U38:U40/U$87)</f>
        <v>5.5949272659455425E-4</v>
      </c>
      <c r="O8" s="3" cm="1">
        <f t="array" ref="O8">SUM(V38:V40/V$87)</f>
        <v>1.552312946289972E-4</v>
      </c>
      <c r="P8" s="3" cm="1">
        <f t="array" ref="P8">SUM(W38:W40/W$87)</f>
        <v>1.7102787754403969E-4</v>
      </c>
      <c r="Q8" s="3" cm="1">
        <f t="array" ref="Q8">SUM(X38:X40/X$87)</f>
        <v>2.3046784973496196E-4</v>
      </c>
      <c r="S8" s="2" t="s">
        <v>168</v>
      </c>
      <c r="T8" s="2" t="s">
        <v>172</v>
      </c>
      <c r="U8" s="2" t="s">
        <v>173</v>
      </c>
      <c r="V8" s="2" t="s">
        <v>174</v>
      </c>
      <c r="W8" s="2" t="s">
        <v>175</v>
      </c>
      <c r="X8" s="2" t="s">
        <v>176</v>
      </c>
    </row>
    <row r="9" spans="2:24" x14ac:dyDescent="0.25">
      <c r="B9" s="2">
        <v>3</v>
      </c>
      <c r="C9" s="3">
        <f>SUM(D41:D60)/D$87</f>
        <v>0.28002408639513532</v>
      </c>
      <c r="D9" s="3">
        <f>SUM(E41:E60)/E$87</f>
        <v>0.15398920139022482</v>
      </c>
      <c r="E9" s="3">
        <f>SUM(F41:F60)/F$87</f>
        <v>8.9101034208432781E-2</v>
      </c>
      <c r="F9" s="3">
        <f>SUM(G41:G60)/G$87</f>
        <v>6.3152975733502453E-2</v>
      </c>
      <c r="G9" s="3">
        <f>SUM(H41:H60)/H$87</f>
        <v>6.6025278249386907E-2</v>
      </c>
      <c r="H9" s="3">
        <f>SUM(L41:L60)/L$87</f>
        <v>0.12037523452157599</v>
      </c>
      <c r="I9" s="3">
        <f>SUM(M41:M60)/M$87</f>
        <v>5.4329821771682239E-2</v>
      </c>
      <c r="J9" s="3">
        <f>SUM(N41:N60)/N$87</f>
        <v>2.6587331475483918E-2</v>
      </c>
      <c r="K9" s="3">
        <f>SUM(O41:O60)/O$87</f>
        <v>1.6429014259144451E-2</v>
      </c>
      <c r="L9" s="3">
        <f>SUM(P41:P60)/P$87</f>
        <v>1.2590494176896443E-2</v>
      </c>
      <c r="M9" s="3">
        <f>SUM(T41:T60)/T$87</f>
        <v>2.4459411556185751E-2</v>
      </c>
      <c r="N9" s="3">
        <f>SUM(U41:U60)/U$87</f>
        <v>9.8843715031704596E-3</v>
      </c>
      <c r="O9" s="3">
        <f>SUM(V41:V60)/V$87</f>
        <v>4.6569388388699165E-3</v>
      </c>
      <c r="P9" s="3">
        <f>SUM(W41:W60)/W$87</f>
        <v>2.9074739182486744E-3</v>
      </c>
      <c r="Q9" s="3">
        <f>SUM(X41:X60)/X$87</f>
        <v>9.2187139893984784E-4</v>
      </c>
      <c r="S9" s="2" t="s">
        <v>169</v>
      </c>
      <c r="T9" s="4">
        <f>D87</f>
        <v>101302</v>
      </c>
      <c r="U9" s="4">
        <f>E87</f>
        <v>77973</v>
      </c>
      <c r="V9" s="4">
        <f>F87</f>
        <v>51537</v>
      </c>
      <c r="W9" s="4">
        <f>G87</f>
        <v>29959</v>
      </c>
      <c r="X9" s="4">
        <f>H87</f>
        <v>15903</v>
      </c>
    </row>
    <row r="10" spans="2:24" x14ac:dyDescent="0.25">
      <c r="B10" s="2">
        <v>2</v>
      </c>
      <c r="C10" s="3">
        <f>SUM(D61:D75)/D$87</f>
        <v>0.45250834139503665</v>
      </c>
      <c r="D10" s="3">
        <f>SUM(E61:E75)/E$87</f>
        <v>0.44156310517743319</v>
      </c>
      <c r="E10" s="3">
        <f>SUM(F61:F75)/F$87</f>
        <v>0.36744474843316455</v>
      </c>
      <c r="F10" s="3">
        <f>SUM(G61:G75)/G$87</f>
        <v>0.29069728629126473</v>
      </c>
      <c r="G10" s="3">
        <f>SUM(H61:H75)/H$87</f>
        <v>0.24058353769728982</v>
      </c>
      <c r="H10" s="3">
        <f>SUM(L61:L75)/L$87</f>
        <v>0.43166979362101315</v>
      </c>
      <c r="I10" s="3">
        <f>SUM(M61:M75)/M$87</f>
        <v>0.31915457496852845</v>
      </c>
      <c r="J10" s="3">
        <f>SUM(N61:N75)/N$87</f>
        <v>0.21299992468178053</v>
      </c>
      <c r="K10" s="3">
        <f>SUM(O61:O75)/O$87</f>
        <v>0.14434800578631948</v>
      </c>
      <c r="L10" s="3">
        <f>SUM(P61:P75)/P$87</f>
        <v>9.9307522820270694E-2</v>
      </c>
      <c r="M10" s="3">
        <f>SUM(T61:T75)/T$87</f>
        <v>0.18078695498050337</v>
      </c>
      <c r="N10" s="3">
        <f>SUM(U61:U75)/U$87</f>
        <v>9.9776202909362177E-2</v>
      </c>
      <c r="O10" s="3">
        <f>SUM(V61:V75)/V$87</f>
        <v>6.2402980440856876E-2</v>
      </c>
      <c r="P10" s="3">
        <f>SUM(W61:W75)/W$87</f>
        <v>4.0191551222849321E-2</v>
      </c>
      <c r="Q10" s="3">
        <f>SUM(X61:X75)/X$87</f>
        <v>3.1804563263424755E-2</v>
      </c>
      <c r="S10" s="38">
        <v>1</v>
      </c>
      <c r="T10" s="4">
        <f>L87</f>
        <v>13325</v>
      </c>
      <c r="U10" s="4">
        <f>M87</f>
        <v>15093</v>
      </c>
      <c r="V10" s="4">
        <f>N87</f>
        <v>13277</v>
      </c>
      <c r="W10" s="4">
        <f>O87</f>
        <v>9678</v>
      </c>
      <c r="X10" s="4">
        <f>P87</f>
        <v>6354</v>
      </c>
    </row>
    <row r="11" spans="2:24" x14ac:dyDescent="0.25">
      <c r="B11" s="2">
        <v>1</v>
      </c>
      <c r="C11" s="3">
        <f>SUM(D76:D85)/D$87</f>
        <v>0.20544510473633296</v>
      </c>
      <c r="D11" s="3">
        <f>SUM(E76:E85)/E$87</f>
        <v>0.36222795070088365</v>
      </c>
      <c r="E11" s="3">
        <f>SUM(F76:F85)/F$87</f>
        <v>0.48409880280187051</v>
      </c>
      <c r="F11" s="3">
        <f>SUM(G76:G85)/G$87</f>
        <v>0.55238826396074636</v>
      </c>
      <c r="G11" s="3">
        <f>SUM(H76:H85)/H$87</f>
        <v>0.55737911085958625</v>
      </c>
      <c r="H11" s="3">
        <f>SUM(L76:L85)/L$87</f>
        <v>0.36112570356472795</v>
      </c>
      <c r="I11" s="3">
        <f>SUM(M76:M85)/M$87</f>
        <v>0.46611011727290796</v>
      </c>
      <c r="J11" s="3">
        <f>SUM(N76:N85)/N$87</f>
        <v>0.49416283799050992</v>
      </c>
      <c r="K11" s="3">
        <f>SUM(O76:O85)/O$87</f>
        <v>0.47034511262657575</v>
      </c>
      <c r="L11" s="3">
        <f>SUM(P76:P85)/P$87</f>
        <v>0.43075228202706956</v>
      </c>
      <c r="M11" s="3">
        <f>SUM(T76:T85)/T$87</f>
        <v>0.52605459057071957</v>
      </c>
      <c r="N11" s="3">
        <f>SUM(U76:U85)/U$87</f>
        <v>0.48023125699365909</v>
      </c>
      <c r="O11" s="3">
        <f>SUM(V76:V85)/V$87</f>
        <v>0.40235951567836076</v>
      </c>
      <c r="P11" s="3">
        <f>SUM(W76:W85)/W$87</f>
        <v>0.31948007525226613</v>
      </c>
      <c r="Q11" s="3">
        <f>SUM(X76:X85)/X$87</f>
        <v>0.27402627333486979</v>
      </c>
      <c r="S11" s="2" t="s">
        <v>170</v>
      </c>
      <c r="T11" s="4">
        <f>T87</f>
        <v>2821</v>
      </c>
      <c r="U11" s="4">
        <f>U87</f>
        <v>5362</v>
      </c>
      <c r="V11" s="4">
        <f>V87</f>
        <v>6442</v>
      </c>
      <c r="W11" s="4">
        <f>W87</f>
        <v>5847</v>
      </c>
      <c r="X11" s="4">
        <f>X87</f>
        <v>4339</v>
      </c>
    </row>
    <row r="12" spans="2:24" x14ac:dyDescent="0.25">
      <c r="B12" s="2">
        <v>0</v>
      </c>
      <c r="C12" s="3">
        <f>D86/D$87</f>
        <v>7.1666897001046379E-3</v>
      </c>
      <c r="D12" s="3">
        <f>E86/E$87</f>
        <v>2.1417670219178432E-2</v>
      </c>
      <c r="E12" s="3">
        <f>F86/F$87</f>
        <v>4.5559500941071467E-2</v>
      </c>
      <c r="F12" s="3">
        <f>G86/G$87</f>
        <v>7.7973230081110845E-2</v>
      </c>
      <c r="G12" s="3">
        <f>H86/H$87</f>
        <v>0.11846821354461422</v>
      </c>
      <c r="H12" s="3">
        <f>L86/L$87</f>
        <v>7.0919324577861168E-2</v>
      </c>
      <c r="I12" s="3">
        <f>M86/M$87</f>
        <v>0.15391240972636322</v>
      </c>
      <c r="J12" s="3">
        <f>N86/N$87</f>
        <v>0.26376440460947503</v>
      </c>
      <c r="K12" s="3">
        <f>O86/O$87</f>
        <v>0.36743128745608594</v>
      </c>
      <c r="L12" s="3">
        <f>P86/P$87</f>
        <v>0.45593327038086245</v>
      </c>
      <c r="M12" s="3">
        <f>T86/T$87</f>
        <v>0.2683445586671393</v>
      </c>
      <c r="N12" s="3">
        <f>U86/U$87</f>
        <v>0.40954867586721372</v>
      </c>
      <c r="O12" s="3">
        <f>V86/V$87</f>
        <v>0.5304253337472834</v>
      </c>
      <c r="P12" s="3">
        <f>W86/W$87</f>
        <v>0.63724987172909187</v>
      </c>
      <c r="Q12" s="3">
        <f>X86/X$87</f>
        <v>0.69301682415303067</v>
      </c>
      <c r="S12" s="2" t="s">
        <v>171</v>
      </c>
      <c r="T12" s="4">
        <v>1939</v>
      </c>
      <c r="U12" s="4">
        <v>4955</v>
      </c>
      <c r="V12" s="4">
        <v>7938</v>
      </c>
      <c r="W12" s="4">
        <v>8966</v>
      </c>
      <c r="X12" s="4">
        <v>8003</v>
      </c>
    </row>
    <row r="13" spans="2:24" x14ac:dyDescent="0.25">
      <c r="B13" s="2" t="s">
        <v>208</v>
      </c>
      <c r="C13" s="42">
        <f>C8*4+C9*3+C10*2+C11</f>
        <v>2.1699571578053742</v>
      </c>
      <c r="D13" s="42">
        <f t="shared" ref="D13:Q13" si="0">D8*4+D9*3+D10*2+D11</f>
        <v>1.7905300552755441</v>
      </c>
      <c r="E13" s="42">
        <f t="shared" si="0"/>
        <v>1.5414750567553408</v>
      </c>
      <c r="F13" s="42">
        <f t="shared" si="0"/>
        <v>1.3863947394772858</v>
      </c>
      <c r="G13" s="42">
        <f t="shared" si="0"/>
        <v>1.3067974595988179</v>
      </c>
      <c r="H13" s="42">
        <f t="shared" si="0"/>
        <v>1.6492307692307693</v>
      </c>
      <c r="I13" s="42">
        <f t="shared" si="0"/>
        <v>1.2933810375670842</v>
      </c>
      <c r="J13" s="42">
        <f t="shared" si="0"/>
        <v>1.0098666867515251</v>
      </c>
      <c r="K13" s="42">
        <f t="shared" si="0"/>
        <v>0.81411448646414541</v>
      </c>
      <c r="L13" s="42">
        <f t="shared" si="0"/>
        <v>0.67280453257790374</v>
      </c>
      <c r="M13" s="42">
        <f t="shared" si="0"/>
        <v>0.96242467210209148</v>
      </c>
      <c r="N13" s="42">
        <f t="shared" si="0"/>
        <v>0.71167474822827304</v>
      </c>
      <c r="O13" s="42">
        <f t="shared" si="0"/>
        <v>0.54175721825520018</v>
      </c>
      <c r="P13" s="42">
        <f t="shared" si="0"/>
        <v>0.40926971096288695</v>
      </c>
      <c r="Q13" s="42">
        <f t="shared" si="0"/>
        <v>0.34132288545747869</v>
      </c>
      <c r="S13" s="2" t="s">
        <v>177</v>
      </c>
      <c r="T13" s="4">
        <f>$T$7-SUM(T9:T12)</f>
        <v>8497</v>
      </c>
      <c r="U13" s="4">
        <f>$T$7-SUM(U9:U12)</f>
        <v>24501</v>
      </c>
      <c r="V13" s="4">
        <f>$T$7-SUM(V9:V12)</f>
        <v>48690</v>
      </c>
      <c r="W13" s="4">
        <f>$T$7-SUM(W9:W12)</f>
        <v>73434</v>
      </c>
      <c r="X13" s="4">
        <f>$T$7-SUM(X9:X12)</f>
        <v>93285</v>
      </c>
    </row>
    <row r="15" spans="2:24" x14ac:dyDescent="0.25">
      <c r="B15" s="137" t="s">
        <v>178</v>
      </c>
      <c r="C15" s="138"/>
      <c r="D15" s="138"/>
      <c r="E15" s="138"/>
      <c r="F15" s="138"/>
      <c r="G15" s="138"/>
      <c r="H15" s="139"/>
      <c r="J15" s="137" t="s">
        <v>179</v>
      </c>
      <c r="K15" s="138"/>
      <c r="L15" s="138"/>
      <c r="M15" s="138"/>
      <c r="N15" s="138"/>
      <c r="O15" s="138"/>
      <c r="P15" s="139"/>
      <c r="R15" s="137" t="s">
        <v>180</v>
      </c>
      <c r="S15" s="138"/>
      <c r="T15" s="138"/>
      <c r="U15" s="138"/>
      <c r="V15" s="138"/>
      <c r="W15" s="138"/>
      <c r="X15" s="139"/>
    </row>
    <row r="16" spans="2:24" x14ac:dyDescent="0.25">
      <c r="B16" s="128" t="s">
        <v>166</v>
      </c>
      <c r="C16" s="128" t="s">
        <v>167</v>
      </c>
      <c r="D16" s="147" t="s">
        <v>22</v>
      </c>
      <c r="E16" s="147"/>
      <c r="F16" s="147"/>
      <c r="G16" s="147"/>
      <c r="H16" s="147"/>
      <c r="J16" s="128" t="s">
        <v>166</v>
      </c>
      <c r="K16" s="128" t="s">
        <v>167</v>
      </c>
      <c r="L16" s="147" t="s">
        <v>22</v>
      </c>
      <c r="M16" s="147"/>
      <c r="N16" s="147"/>
      <c r="O16" s="147"/>
      <c r="P16" s="147"/>
      <c r="R16" s="128" t="s">
        <v>166</v>
      </c>
      <c r="S16" s="128" t="s">
        <v>167</v>
      </c>
      <c r="T16" s="147" t="s">
        <v>22</v>
      </c>
      <c r="U16" s="147"/>
      <c r="V16" s="147"/>
      <c r="W16" s="147"/>
      <c r="X16" s="147"/>
    </row>
    <row r="17" spans="2:25" x14ac:dyDescent="0.25">
      <c r="B17" s="128"/>
      <c r="C17" s="128"/>
      <c r="D17" s="10">
        <v>4</v>
      </c>
      <c r="E17" s="10">
        <v>6</v>
      </c>
      <c r="F17" s="10">
        <v>8</v>
      </c>
      <c r="G17" s="10">
        <v>10</v>
      </c>
      <c r="H17" s="10">
        <v>12</v>
      </c>
      <c r="J17" s="128"/>
      <c r="K17" s="128"/>
      <c r="L17" s="10">
        <v>4</v>
      </c>
      <c r="M17" s="10">
        <v>6</v>
      </c>
      <c r="N17" s="10">
        <v>8</v>
      </c>
      <c r="O17" s="10">
        <v>10</v>
      </c>
      <c r="P17" s="10">
        <v>12</v>
      </c>
      <c r="R17" s="128"/>
      <c r="S17" s="128"/>
      <c r="T17" s="10">
        <v>4</v>
      </c>
      <c r="U17" s="10">
        <v>6</v>
      </c>
      <c r="V17" s="10">
        <v>8</v>
      </c>
      <c r="W17" s="10">
        <v>10</v>
      </c>
      <c r="X17" s="10">
        <v>12</v>
      </c>
    </row>
    <row r="18" spans="2:25" x14ac:dyDescent="0.25">
      <c r="B18" s="49" t="s">
        <v>181</v>
      </c>
      <c r="C18" s="39" t="s">
        <v>29</v>
      </c>
      <c r="D18" s="3" cm="1">
        <f t="array" ref="D18">SUM(D38:D40/D$87)</f>
        <v>5.4855777773390457E-2</v>
      </c>
      <c r="E18" s="3" cm="1">
        <f t="array" ref="E18">SUM(E38:E40/E$87)</f>
        <v>2.080207251227989E-2</v>
      </c>
      <c r="F18" s="3" cm="1">
        <f t="array" ref="F18">SUM(F38:F40/F$87)</f>
        <v>1.3795913615460738E-2</v>
      </c>
      <c r="G18" s="3" cm="1">
        <f t="array" ref="G18">SUM(G38:G40/G$87)</f>
        <v>1.5788243933375613E-2</v>
      </c>
      <c r="H18" s="3" cm="1">
        <f t="array" ref="H18">SUM(H38:H40/H$87)</f>
        <v>1.7543859649122806E-2</v>
      </c>
      <c r="J18" s="40" t="s">
        <v>181</v>
      </c>
      <c r="K18" s="39" t="s">
        <v>29</v>
      </c>
      <c r="L18" s="3" cm="1">
        <f t="array" ref="L18">SUM(L38:L40/L$87)</f>
        <v>1.5909943714821764E-2</v>
      </c>
      <c r="M18" s="3" cm="1">
        <f t="array" ref="M18">SUM(M38:M40/M$87)</f>
        <v>6.4930762605181205E-3</v>
      </c>
      <c r="N18" s="3" cm="1">
        <f t="array" ref="N18">SUM(N38:N40/N$87)</f>
        <v>2.4855012427506215E-3</v>
      </c>
      <c r="O18" s="3" cm="1">
        <f t="array" ref="O18">SUM(O38:O40/O$87)</f>
        <v>1.4465798718743541E-3</v>
      </c>
      <c r="P18" s="3" cm="1">
        <f t="array" ref="P18">SUM(P38:P40/P$87)</f>
        <v>1.4164305949008497E-3</v>
      </c>
      <c r="R18" s="40" t="s">
        <v>181</v>
      </c>
      <c r="S18" s="39" t="s">
        <v>29</v>
      </c>
      <c r="T18" s="3" cm="1">
        <f t="array" ref="T18">SUM(T38:T40/T$87)</f>
        <v>3.5448422545196739E-4</v>
      </c>
      <c r="U18" s="3" cm="1">
        <f t="array" ref="U18">SUM(U38:U40/U$87)</f>
        <v>5.5949272659455425E-4</v>
      </c>
      <c r="V18" s="3" cm="1">
        <f t="array" ref="V18">SUM(V38:V40/V$87)</f>
        <v>1.552312946289972E-4</v>
      </c>
      <c r="W18" s="3" cm="1">
        <f t="array" ref="W18">SUM(W38:W40/W$87)</f>
        <v>1.7102787754403969E-4</v>
      </c>
      <c r="X18" s="3" cm="1">
        <f t="array" ref="X18">SUM(X38:X40/X$87)</f>
        <v>2.3046784973496196E-4</v>
      </c>
    </row>
    <row r="19" spans="2:25" x14ac:dyDescent="0.25">
      <c r="B19" s="49" t="s">
        <v>198</v>
      </c>
      <c r="C19" s="39" t="s">
        <v>182</v>
      </c>
      <c r="D19" s="3">
        <f>SUM(D54:D60)/D87</f>
        <v>7.1351009851730471E-2</v>
      </c>
      <c r="E19" s="3">
        <f>SUM(E54:E60)/E87</f>
        <v>3.3973298449463278E-2</v>
      </c>
      <c r="F19" s="3">
        <f>SUM(F54:F60)/F87</f>
        <v>1.8957254011680927E-2</v>
      </c>
      <c r="G19" s="3">
        <f>SUM(G54:G60)/G87</f>
        <v>1.3051169932240729E-2</v>
      </c>
      <c r="H19" s="3">
        <f>SUM(H54:H60)/H87</f>
        <v>1.5594541910331383E-2</v>
      </c>
      <c r="J19" s="41" t="s">
        <v>198</v>
      </c>
      <c r="K19" s="39" t="s">
        <v>182</v>
      </c>
      <c r="L19" s="3">
        <f>SUM(L54:L60)/L87</f>
        <v>8.4052532833020638E-3</v>
      </c>
      <c r="M19" s="3">
        <f>SUM(M54:M60)/M87</f>
        <v>5.631749817796329E-3</v>
      </c>
      <c r="N19" s="3">
        <f>SUM(N54:N60)/N87</f>
        <v>3.8412291933418692E-3</v>
      </c>
      <c r="O19" s="3">
        <f>SUM(O54:O60)/O87</f>
        <v>1.7565612729902873E-3</v>
      </c>
      <c r="P19" s="3">
        <f>SUM(P54:P60)/P87</f>
        <v>4.7214353163361664E-4</v>
      </c>
      <c r="R19" s="41" t="s">
        <v>198</v>
      </c>
      <c r="S19" s="39" t="s">
        <v>182</v>
      </c>
      <c r="T19" s="3">
        <f>SUM(T54:T60)/T87</f>
        <v>1.0634526763559022E-3</v>
      </c>
      <c r="U19" s="3">
        <f>SUM(U54:U60)/U87</f>
        <v>1.1189854531891085E-3</v>
      </c>
      <c r="V19" s="3">
        <f>SUM(V54:V60)/V87</f>
        <v>3.1046258925799441E-4</v>
      </c>
      <c r="W19" s="3">
        <f>SUM(W54:W60)/W87</f>
        <v>0</v>
      </c>
      <c r="X19" s="3">
        <f>SUM(X54:X60)/X87</f>
        <v>0</v>
      </c>
      <c r="Y19" s="5" t="s">
        <v>188</v>
      </c>
    </row>
    <row r="20" spans="2:25" x14ac:dyDescent="0.25">
      <c r="B20" s="49" t="s">
        <v>200</v>
      </c>
      <c r="C20" s="39" t="s">
        <v>186</v>
      </c>
      <c r="D20" s="3">
        <f>SUM(D49:D53)/D87</f>
        <v>8.9702078932301435E-2</v>
      </c>
      <c r="E20" s="3">
        <f>SUM(E49:E53)/E87</f>
        <v>5.3569825452400188E-2</v>
      </c>
      <c r="F20" s="3">
        <f>SUM(F49:F53)/F87</f>
        <v>3.1918815608203817E-2</v>
      </c>
      <c r="G20" s="3">
        <f>SUM(G49:G53)/G87</f>
        <v>2.1662939350445609E-2</v>
      </c>
      <c r="H20" s="3">
        <f>SUM(H49:H53)/H87</f>
        <v>1.987046469219644E-2</v>
      </c>
      <c r="J20" s="41" t="s">
        <v>200</v>
      </c>
      <c r="K20" s="39" t="s">
        <v>186</v>
      </c>
      <c r="L20" s="3">
        <f>SUM(L49:L53)/L87</f>
        <v>4.2551594746716701E-2</v>
      </c>
      <c r="M20" s="3">
        <f>SUM(M49:M53)/M87</f>
        <v>2.2526999271185316E-2</v>
      </c>
      <c r="N20" s="3">
        <f>SUM(N49:N53)/N87</f>
        <v>1.0469232507343527E-2</v>
      </c>
      <c r="O20" s="3">
        <f>SUM(O49:O53)/O87</f>
        <v>7.4395536267823931E-3</v>
      </c>
      <c r="P20" s="3">
        <f>SUM(P49:P53)/P87</f>
        <v>4.4066729619137547E-3</v>
      </c>
      <c r="R20" s="41" t="s">
        <v>200</v>
      </c>
      <c r="S20" s="39" t="s">
        <v>186</v>
      </c>
      <c r="T20" s="3">
        <f>SUM(T49:T53)/T87</f>
        <v>1.4179369018078695E-2</v>
      </c>
      <c r="U20" s="3">
        <f>SUM(U49:U53)/U87</f>
        <v>6.713912719134651E-3</v>
      </c>
      <c r="V20" s="3">
        <f>SUM(V49:V53)/V87</f>
        <v>3.2598571872089412E-3</v>
      </c>
      <c r="W20" s="3">
        <f>SUM(W49:W53)/W87</f>
        <v>1.1971951428082776E-3</v>
      </c>
      <c r="X20" s="3">
        <f>SUM(X49:X53)/X87</f>
        <v>2.3046784973496196E-4</v>
      </c>
      <c r="Y20" s="5" t="s">
        <v>184</v>
      </c>
    </row>
    <row r="21" spans="2:25" x14ac:dyDescent="0.25">
      <c r="B21" s="49" t="s">
        <v>201</v>
      </c>
      <c r="C21" s="39" t="s">
        <v>183</v>
      </c>
      <c r="D21" s="3">
        <f>SUM(D41:D48)/D87</f>
        <v>0.11897099761110343</v>
      </c>
      <c r="E21" s="3">
        <f>SUM(E41:E48)/E87</f>
        <v>6.6446077488361358E-2</v>
      </c>
      <c r="F21" s="3">
        <f>SUM(F41:F48)/F87</f>
        <v>3.8224964588548037E-2</v>
      </c>
      <c r="G21" s="3">
        <f>SUM(G41:G48)/G87</f>
        <v>2.8438866450816114E-2</v>
      </c>
      <c r="H21" s="3">
        <f>SUM(H41:H48)/H87</f>
        <v>3.0560271646859084E-2</v>
      </c>
      <c r="J21" s="41" t="s">
        <v>201</v>
      </c>
      <c r="K21" s="39" t="s">
        <v>183</v>
      </c>
      <c r="L21" s="3">
        <f>SUM(L41:L48)/L87</f>
        <v>6.9418386491557224E-2</v>
      </c>
      <c r="M21" s="3">
        <f>SUM(M41:M48)/M87</f>
        <v>2.6171072682700591E-2</v>
      </c>
      <c r="N21" s="3">
        <f>SUM(N41:N48)/N87</f>
        <v>1.2276869774798523E-2</v>
      </c>
      <c r="O21" s="3">
        <f>SUM(O41:O48)/O87</f>
        <v>7.2328993593717712E-3</v>
      </c>
      <c r="P21" s="3">
        <f>SUM(P41:P48)/P87</f>
        <v>7.711677683349071E-3</v>
      </c>
      <c r="R21" s="41" t="s">
        <v>201</v>
      </c>
      <c r="S21" s="39" t="s">
        <v>183</v>
      </c>
      <c r="T21" s="3">
        <f>SUM(T41:T48)/T87</f>
        <v>9.2165898617511521E-3</v>
      </c>
      <c r="U21" s="3">
        <f>SUM(U41:U48)/U87</f>
        <v>2.0514733308466988E-3</v>
      </c>
      <c r="V21" s="3">
        <f>SUM(V41:V48)/V87</f>
        <v>1.0866190624029804E-3</v>
      </c>
      <c r="W21" s="3">
        <f>SUM(W41:W48)/W87</f>
        <v>1.7102787754403968E-3</v>
      </c>
      <c r="X21" s="3">
        <f>SUM(X41:X48)/X87</f>
        <v>6.9140354920488594E-4</v>
      </c>
      <c r="Y21" t="s">
        <v>185</v>
      </c>
    </row>
    <row r="22" spans="2:25" x14ac:dyDescent="0.25">
      <c r="B22" s="49" t="s">
        <v>199</v>
      </c>
      <c r="C22" s="39" t="s">
        <v>195</v>
      </c>
      <c r="D22" s="3">
        <f>SUM(D71:D75)/D87</f>
        <v>0.23235474126868177</v>
      </c>
      <c r="E22" s="3">
        <f>SUM(E71:E75)/E87</f>
        <v>0.19973580598412272</v>
      </c>
      <c r="F22" s="3">
        <f>SUM(F71:F75)/F87</f>
        <v>0.14979529270233036</v>
      </c>
      <c r="G22" s="3">
        <f>SUM(G71:G75)/G87</f>
        <v>0.11268733936379718</v>
      </c>
      <c r="H22" s="3">
        <f>SUM(H71:H75)/H87</f>
        <v>9.130352763629504E-2</v>
      </c>
      <c r="J22" s="41" t="s">
        <v>199</v>
      </c>
      <c r="K22" s="39" t="s">
        <v>195</v>
      </c>
      <c r="L22" s="3">
        <f>SUM(L71:L75)/L87</f>
        <v>0.20555347091932458</v>
      </c>
      <c r="M22" s="3">
        <f>SUM(M71:M75)/M87</f>
        <v>0.14437156297621415</v>
      </c>
      <c r="N22" s="3">
        <f>SUM(N71:N75)/N87</f>
        <v>9.3018001054455068E-2</v>
      </c>
      <c r="O22" s="3">
        <f>SUM(O71:O75)/O87</f>
        <v>6.0136391816491011E-2</v>
      </c>
      <c r="P22" s="3">
        <f>SUM(P71:P75)/P87</f>
        <v>4.0132200188857416E-2</v>
      </c>
      <c r="R22" s="41" t="s">
        <v>199</v>
      </c>
      <c r="S22" s="39" t="s">
        <v>195</v>
      </c>
      <c r="T22" s="3">
        <f>SUM(T71:T75)/T87</f>
        <v>2.9422190712513292E-2</v>
      </c>
      <c r="U22" s="3">
        <f>SUM(U71:U75)/U87</f>
        <v>1.659828422230511E-2</v>
      </c>
      <c r="V22" s="3">
        <f>SUM(V71:V75)/V87</f>
        <v>1.3039428748835765E-2</v>
      </c>
      <c r="W22" s="3">
        <f>SUM(W71:W75)/W87</f>
        <v>6.841115101761587E-3</v>
      </c>
      <c r="X22" s="3">
        <f>SUM(X71:X75)/X87</f>
        <v>3.6874855957593914E-3</v>
      </c>
      <c r="Y22" t="s">
        <v>116</v>
      </c>
    </row>
    <row r="23" spans="2:25" x14ac:dyDescent="0.25">
      <c r="B23" s="49" t="s">
        <v>202</v>
      </c>
      <c r="C23" s="39" t="s">
        <v>196</v>
      </c>
      <c r="D23" s="3">
        <f>SUM(D67:D70)/D87</f>
        <v>0.13000730489032794</v>
      </c>
      <c r="E23" s="3">
        <f>SUM(E67:E70)/E87</f>
        <v>0.15514344709065958</v>
      </c>
      <c r="F23" s="3">
        <f>SUM(F67:F70)/F87</f>
        <v>0.14672953412111686</v>
      </c>
      <c r="G23" s="3">
        <f>SUM(G67:G70)/G87</f>
        <v>0.11746052939016656</v>
      </c>
      <c r="H23" s="3">
        <f>SUM(H67:H70)/H87</f>
        <v>9.017166572344841E-2</v>
      </c>
      <c r="J23" s="41" t="s">
        <v>202</v>
      </c>
      <c r="K23" s="39" t="s">
        <v>196</v>
      </c>
      <c r="L23" s="3">
        <f>SUM(L67:L70)/L87</f>
        <v>0.12277673545966229</v>
      </c>
      <c r="M23" s="3">
        <f>SUM(M67:M70)/M87</f>
        <v>9.9648843834890352E-2</v>
      </c>
      <c r="N23" s="3">
        <f>SUM(N67:N70)/N87</f>
        <v>7.2230172478722598E-2</v>
      </c>
      <c r="O23" s="3">
        <f>SUM(O67:O70)/O87</f>
        <v>5.1766893986360821E-2</v>
      </c>
      <c r="P23" s="3">
        <f>SUM(P67:P70)/P87</f>
        <v>3.2892666037141957E-2</v>
      </c>
      <c r="R23" s="41" t="s">
        <v>202</v>
      </c>
      <c r="S23" s="39" t="s">
        <v>196</v>
      </c>
      <c r="T23" s="3">
        <f>SUM(T67:T70)/T87</f>
        <v>7.6214108472172984E-2</v>
      </c>
      <c r="U23" s="3">
        <f>SUM(U67:U70)/U87</f>
        <v>4.8862364789257741E-2</v>
      </c>
      <c r="V23" s="3">
        <f>SUM(V67:V70)/V87</f>
        <v>3.058056504191245E-2</v>
      </c>
      <c r="W23" s="3">
        <f>SUM(W67:W70)/W87</f>
        <v>2.0694373182828803E-2</v>
      </c>
      <c r="X23" s="3">
        <f>SUM(X67:X70)/X87</f>
        <v>1.7285088730122147E-2</v>
      </c>
      <c r="Y23" s="5" t="s">
        <v>187</v>
      </c>
    </row>
    <row r="24" spans="2:25" x14ac:dyDescent="0.25">
      <c r="B24" s="49" t="s">
        <v>204</v>
      </c>
      <c r="C24" s="39" t="s">
        <v>197</v>
      </c>
      <c r="D24" s="3">
        <f>SUM(D61:D66)/D87</f>
        <v>9.0146295236026935E-2</v>
      </c>
      <c r="E24" s="3">
        <f>SUM(E61:E66)/E87</f>
        <v>8.6683852102650921E-2</v>
      </c>
      <c r="F24" s="3">
        <f>SUM(F61:F66)/F87</f>
        <v>7.0919921609717287E-2</v>
      </c>
      <c r="G24" s="3">
        <f>SUM(G61:G66)/G87</f>
        <v>6.0549417537300976E-2</v>
      </c>
      <c r="H24" s="3">
        <f>SUM(H61:H66)/H87</f>
        <v>5.9108344337546373E-2</v>
      </c>
      <c r="J24" s="41" t="s">
        <v>204</v>
      </c>
      <c r="K24" s="39" t="s">
        <v>197</v>
      </c>
      <c r="L24" s="3">
        <f>SUM(L61:L66)/L87</f>
        <v>0.10333958724202627</v>
      </c>
      <c r="M24" s="3">
        <f>SUM(M61:M66)/M87</f>
        <v>7.5134168157423978E-2</v>
      </c>
      <c r="N24" s="3">
        <f>SUM(N61:N66)/N87</f>
        <v>4.7751751148602847E-2</v>
      </c>
      <c r="O24" s="3">
        <f>SUM(O61:O66)/O87</f>
        <v>3.2444719983467658E-2</v>
      </c>
      <c r="P24" s="3">
        <f>SUM(P61:P66)/P87</f>
        <v>2.6282656594271325E-2</v>
      </c>
      <c r="R24" s="41" t="s">
        <v>204</v>
      </c>
      <c r="S24" s="39" t="s">
        <v>197</v>
      </c>
      <c r="T24" s="3">
        <f>SUM(T61:T66)/T87</f>
        <v>7.515065579581709E-2</v>
      </c>
      <c r="U24" s="3">
        <f>SUM(U61:U66)/U87</f>
        <v>3.4315553897799327E-2</v>
      </c>
      <c r="V24" s="3">
        <f>SUM(V61:V66)/V87</f>
        <v>1.8782986650108663E-2</v>
      </c>
      <c r="W24" s="3">
        <f>SUM(W61:W66)/W87</f>
        <v>1.2656062938258937E-2</v>
      </c>
      <c r="X24" s="3">
        <f>SUM(X61:X66)/X87</f>
        <v>1.0831988937543212E-2</v>
      </c>
      <c r="Y24" s="5" t="s">
        <v>194</v>
      </c>
    </row>
    <row r="25" spans="2:25" x14ac:dyDescent="0.25">
      <c r="B25" s="49" t="s">
        <v>205</v>
      </c>
      <c r="C25" s="39" t="s">
        <v>191</v>
      </c>
      <c r="D25" s="3">
        <f>SUM(D83:D85)/D87</f>
        <v>0.13403486604410575</v>
      </c>
      <c r="E25" s="3">
        <f>SUM(E83:E85)/E87</f>
        <v>0.21467687532863941</v>
      </c>
      <c r="F25" s="3">
        <f>SUM(F83:F85)/F87</f>
        <v>0.26353881677241592</v>
      </c>
      <c r="G25" s="3">
        <f>SUM(G83:G85)/G87</f>
        <v>0.28398811709336091</v>
      </c>
      <c r="H25" s="3">
        <f>SUM(H83:H85)/H87</f>
        <v>0.28095327925548641</v>
      </c>
      <c r="J25" s="41" t="s">
        <v>205</v>
      </c>
      <c r="K25" s="39" t="s">
        <v>191</v>
      </c>
      <c r="L25" s="3">
        <f>SUM(L83:L85)/L87</f>
        <v>0.22979362101313322</v>
      </c>
      <c r="M25" s="3">
        <f>SUM(M83:M85)/M87</f>
        <v>0.27085403829589877</v>
      </c>
      <c r="N25" s="3">
        <f>SUM(N83:N85)/N87</f>
        <v>0.27242599984936355</v>
      </c>
      <c r="O25" s="3">
        <f>SUM(O83:O85)/O87</f>
        <v>0.24488530688158711</v>
      </c>
      <c r="P25" s="3">
        <f>SUM(P83:P85)/P87</f>
        <v>0.22489770223481273</v>
      </c>
      <c r="R25" s="41" t="s">
        <v>205</v>
      </c>
      <c r="S25" s="39" t="s">
        <v>191</v>
      </c>
      <c r="T25" s="3">
        <f>SUM(T83:T85)/T87</f>
        <v>0.28642325416518966</v>
      </c>
      <c r="U25" s="3">
        <f>SUM(U83:U85)/U87</f>
        <v>0.2495337560611712</v>
      </c>
      <c r="V25" s="3">
        <f>SUM(V83:V85)/V87</f>
        <v>0.19807513194660042</v>
      </c>
      <c r="W25" s="3">
        <f>SUM(W83:W85)/W87</f>
        <v>0.16059517701385326</v>
      </c>
      <c r="X25" s="3">
        <f>SUM(X83:X85)/X87</f>
        <v>0.1320580778981332</v>
      </c>
      <c r="Y25" s="5" t="s">
        <v>116</v>
      </c>
    </row>
    <row r="26" spans="2:25" x14ac:dyDescent="0.25">
      <c r="B26" s="49" t="s">
        <v>203</v>
      </c>
      <c r="C26" s="39" t="s">
        <v>192</v>
      </c>
      <c r="D26" s="3">
        <f>SUM(D81:D82)/D87</f>
        <v>5.0186570847564706E-2</v>
      </c>
      <c r="E26" s="3">
        <f>SUM(E81:E82)/E87</f>
        <v>0.10683185205135111</v>
      </c>
      <c r="F26" s="3">
        <f>SUM(F81:F82)/F87</f>
        <v>0.16320313561130839</v>
      </c>
      <c r="G26" s="3">
        <f>SUM(G81:G82)/G87</f>
        <v>0.20094128642478054</v>
      </c>
      <c r="H26" s="3">
        <f>SUM(H81:H82)/H87</f>
        <v>0.2037351443123939</v>
      </c>
      <c r="J26" s="41" t="s">
        <v>203</v>
      </c>
      <c r="K26" s="39" t="s">
        <v>192</v>
      </c>
      <c r="L26" s="3">
        <f>SUM(L81:L82)/L87</f>
        <v>9.5909943714821769E-2</v>
      </c>
      <c r="M26" s="3">
        <f>SUM(M81:M82)/M87</f>
        <v>0.14245014245014245</v>
      </c>
      <c r="N26" s="3">
        <f>SUM(N81:N82)/N87</f>
        <v>0.16645326504481434</v>
      </c>
      <c r="O26" s="3">
        <f>SUM(O81:O82)/O87</f>
        <v>0.16491010539367637</v>
      </c>
      <c r="P26" s="3">
        <f>SUM(P81:P82)/P87</f>
        <v>0.14526282656594272</v>
      </c>
      <c r="R26" s="41" t="s">
        <v>203</v>
      </c>
      <c r="S26" s="39" t="s">
        <v>192</v>
      </c>
      <c r="T26" s="3">
        <f>SUM(T81:T82)/T87</f>
        <v>0.16164480680609714</v>
      </c>
      <c r="U26" s="3">
        <f>SUM(U81:U82)/U87</f>
        <v>0.14957105557627751</v>
      </c>
      <c r="V26" s="3">
        <f>SUM(V81:V82)/V87</f>
        <v>0.13458553244334057</v>
      </c>
      <c r="W26" s="3">
        <f>SUM(W81:W82)/W87</f>
        <v>0.10381392166923209</v>
      </c>
      <c r="X26" s="3">
        <f>SUM(X81:X82)/X87</f>
        <v>8.7577782899285556E-2</v>
      </c>
      <c r="Y26" s="5" t="s">
        <v>190</v>
      </c>
    </row>
    <row r="27" spans="2:25" x14ac:dyDescent="0.25">
      <c r="B27" s="49" t="s">
        <v>206</v>
      </c>
      <c r="C27" s="39" t="s">
        <v>193</v>
      </c>
      <c r="D27" s="3">
        <f>SUM(D76:D80)/D87</f>
        <v>2.1223667844662494E-2</v>
      </c>
      <c r="E27" s="3">
        <f>SUM(E76:E80)/E87</f>
        <v>4.071922332089313E-2</v>
      </c>
      <c r="F27" s="3">
        <f>SUM(F76:F80)/F87</f>
        <v>5.7356850418146185E-2</v>
      </c>
      <c r="G27" s="3">
        <f>SUM(G76:G80)/G87</f>
        <v>6.7458860442604893E-2</v>
      </c>
      <c r="H27" s="3">
        <f>SUM(H76:H80)/H87</f>
        <v>7.2690687291705969E-2</v>
      </c>
      <c r="J27" s="41" t="s">
        <v>206</v>
      </c>
      <c r="K27" s="39" t="s">
        <v>193</v>
      </c>
      <c r="L27" s="3">
        <f>SUM(L76:L80)/L87</f>
        <v>3.5422138836772983E-2</v>
      </c>
      <c r="M27" s="3">
        <f>SUM(M76:M80)/M87</f>
        <v>5.2805936526866756E-2</v>
      </c>
      <c r="N27" s="3">
        <f>SUM(N76:N80)/N87</f>
        <v>5.5283573096332E-2</v>
      </c>
      <c r="O27" s="3">
        <f>SUM(O76:O80)/O87</f>
        <v>6.0549700351312255E-2</v>
      </c>
      <c r="P27" s="3">
        <f>SUM(P76:P80)/P87</f>
        <v>6.0591753226314132E-2</v>
      </c>
      <c r="R27" s="41" t="s">
        <v>206</v>
      </c>
      <c r="S27" s="39" t="s">
        <v>193</v>
      </c>
      <c r="T27" s="3">
        <f>SUM(T76:T80)/T87</f>
        <v>7.7986529599432822E-2</v>
      </c>
      <c r="U27" s="3">
        <f>SUM(U76:U80)/U87</f>
        <v>8.1126445356210372E-2</v>
      </c>
      <c r="V27" s="3">
        <f>SUM(V76:V80)/V87</f>
        <v>6.9698851288419739E-2</v>
      </c>
      <c r="W27" s="3">
        <f>SUM(W76:W80)/W87</f>
        <v>5.507097656918078E-2</v>
      </c>
      <c r="X27" s="3">
        <f>SUM(X76:X80)/X87</f>
        <v>5.4390412537451027E-2</v>
      </c>
      <c r="Y27" s="5" t="s">
        <v>189</v>
      </c>
    </row>
    <row r="28" spans="2:25" x14ac:dyDescent="0.25">
      <c r="B28" s="49" t="s">
        <v>225</v>
      </c>
      <c r="C28" s="39" t="s">
        <v>241</v>
      </c>
      <c r="D28" s="3">
        <f>'Open &amp; Closed Winrate'!C59/SUM('Open &amp; Closed Winrate'!C49:C61)</f>
        <v>5.4687962725316385E-3</v>
      </c>
      <c r="E28" s="3">
        <f>'Open &amp; Closed Winrate'!D59/SUM('Open &amp; Closed Winrate'!D49:D61)</f>
        <v>1.5018019057879009E-2</v>
      </c>
      <c r="F28" s="3">
        <f>'Open &amp; Closed Winrate'!E59/SUM('Open &amp; Closed Winrate'!E49:E61)</f>
        <v>2.9318741874769582E-2</v>
      </c>
      <c r="G28" s="3">
        <f>'Open &amp; Closed Winrate'!F59/SUM('Open &amp; Closed Winrate'!F49:F61)</f>
        <v>4.7097700190260022E-2</v>
      </c>
      <c r="H28" s="3">
        <f>'Open &amp; Closed Winrate'!G59/SUM('Open &amp; Closed Winrate'!G49:G61)</f>
        <v>6.8540526944601651E-2</v>
      </c>
      <c r="J28" s="49" t="s">
        <v>225</v>
      </c>
      <c r="K28" s="39" t="s">
        <v>241</v>
      </c>
      <c r="L28" s="3">
        <f>'Open &amp; Closed Winrate'!C94/SUM('Open &amp; Closed Winrate'!C84:C96)</f>
        <v>4.2026266416510319E-2</v>
      </c>
      <c r="M28" s="3">
        <f>'Open &amp; Closed Winrate'!D94/SUM('Open &amp; Closed Winrate'!D84:D96)</f>
        <v>8.5735108990922945E-2</v>
      </c>
      <c r="N28" s="3">
        <f>'Open &amp; Closed Winrate'!E94/SUM('Open &amp; Closed Winrate'!E84:E96)</f>
        <v>0.13805829630187541</v>
      </c>
      <c r="O28" s="3">
        <f>'Open &amp; Closed Winrate'!F94/SUM('Open &amp; Closed Winrate'!F84:F96)</f>
        <v>0.18702211200661292</v>
      </c>
      <c r="P28" s="3">
        <f>'Open &amp; Closed Winrate'!G94/SUM('Open &amp; Closed Winrate'!G84:G96)</f>
        <v>0.22977651872836008</v>
      </c>
      <c r="R28" s="49" t="s">
        <v>225</v>
      </c>
      <c r="S28" s="39" t="s">
        <v>241</v>
      </c>
      <c r="T28" s="3">
        <f>'Open &amp; Closed Winrate'!C112/SUM('Open &amp; Closed Winrate'!C102:C114)</f>
        <v>0.14781992201347041</v>
      </c>
      <c r="U28" s="3">
        <f>'Open &amp; Closed Winrate'!D112/SUM('Open &amp; Closed Winrate'!D102:D114)</f>
        <v>0.22566206639313688</v>
      </c>
      <c r="V28" s="3">
        <f>'Open &amp; Closed Winrate'!E112/SUM('Open &amp; Closed Winrate'!E102:E114)</f>
        <v>0.28841974542067683</v>
      </c>
      <c r="W28" s="3">
        <f>'Open &amp; Closed Winrate'!F112/SUM('Open &amp; Closed Winrate'!F102:F114)</f>
        <v>0.34616042414913634</v>
      </c>
      <c r="X28" s="3">
        <f>'Open &amp; Closed Winrate'!G112/SUM('Open &amp; Closed Winrate'!G102:G114)</f>
        <v>0.38349850195897672</v>
      </c>
      <c r="Y28" s="5" t="s">
        <v>116</v>
      </c>
    </row>
    <row r="29" spans="2:25" x14ac:dyDescent="0.25">
      <c r="B29" s="49" t="s">
        <v>226</v>
      </c>
      <c r="C29" s="39" t="s">
        <v>242</v>
      </c>
      <c r="D29" s="3">
        <f>'Open &amp; Closed Winrate'!C60/SUM('Open &amp; Closed Winrate'!C50:C62)</f>
        <v>1.7337719985377827E-3</v>
      </c>
      <c r="E29" s="3">
        <f>'Open &amp; Closed Winrate'!D60/SUM('Open &amp; Closed Winrate'!D50:D62)</f>
        <v>6.1557805398750505E-3</v>
      </c>
      <c r="F29" s="3">
        <f>'Open &amp; Closed Winrate'!E60/SUM('Open &amp; Closed Winrate'!E50:E62)</f>
        <v>1.5385826151969465E-2</v>
      </c>
      <c r="G29" s="3">
        <f>'Open &amp; Closed Winrate'!F60/SUM('Open &amp; Closed Winrate'!F50:F62)</f>
        <v>2.8691582445906531E-2</v>
      </c>
      <c r="H29" s="3">
        <f>'Open &amp; Closed Winrate'!G60/SUM('Open &amp; Closed Winrate'!G50:G62)</f>
        <v>4.7363031233998973E-2</v>
      </c>
      <c r="J29" s="49" t="s">
        <v>226</v>
      </c>
      <c r="K29" s="39" t="s">
        <v>242</v>
      </c>
      <c r="L29" s="3">
        <f>'Open &amp; Closed Winrate'!C95/SUM('Open &amp; Closed Winrate'!C85:C97)</f>
        <v>2.7529932128422176E-2</v>
      </c>
      <c r="M29" s="3">
        <f>'Open &amp; Closed Winrate'!D95/SUM('Open &amp; Closed Winrate'!D85:D97)</f>
        <v>6.3154384794931642E-2</v>
      </c>
      <c r="N29" s="3">
        <f>'Open &amp; Closed Winrate'!E95/SUM('Open &amp; Closed Winrate'!E85:E97)</f>
        <v>0.11567502265176684</v>
      </c>
      <c r="O29" s="3">
        <f>'Open &amp; Closed Winrate'!F95/SUM('Open &amp; Closed Winrate'!F85:F97)</f>
        <v>0.1648385761589404</v>
      </c>
      <c r="P29" s="3">
        <f>'Open &amp; Closed Winrate'!G95/SUM('Open &amp; Closed Winrate'!G85:G97)</f>
        <v>0.20772261623325453</v>
      </c>
      <c r="R29" s="49" t="s">
        <v>226</v>
      </c>
      <c r="S29" s="39" t="s">
        <v>242</v>
      </c>
      <c r="T29" s="3">
        <f>'Open &amp; Closed Winrate'!C113/SUM('Open &amp; Closed Winrate'!C103:C115)</f>
        <v>0.11595744680851064</v>
      </c>
      <c r="U29" s="3">
        <f>'Open &amp; Closed Winrate'!D113/SUM('Open &amp; Closed Winrate'!D103:D115)</f>
        <v>0.17671207314797538</v>
      </c>
      <c r="V29" s="3">
        <f>'Open &amp; Closed Winrate'!E113/SUM('Open &amp; Closed Winrate'!E103:E115)</f>
        <v>0.22993324018009625</v>
      </c>
      <c r="W29" s="3">
        <f>'Open &amp; Closed Winrate'!F113/SUM('Open &amp; Closed Winrate'!F103:F115)</f>
        <v>0.2759151556619911</v>
      </c>
      <c r="X29" s="3">
        <f>'Open &amp; Closed Winrate'!G113/SUM('Open &amp; Closed Winrate'!G103:G115)</f>
        <v>0.29621945597049332</v>
      </c>
      <c r="Y29" s="47" t="s">
        <v>1</v>
      </c>
    </row>
    <row r="30" spans="2:25" x14ac:dyDescent="0.25">
      <c r="B30" s="49" t="s">
        <v>227</v>
      </c>
      <c r="C30" s="39" t="s">
        <v>243</v>
      </c>
      <c r="D30" s="3">
        <f>'Open &amp; Closed Winrate'!C61/SUM('Open &amp; Closed Winrate'!C51:C68)</f>
        <v>6.7778579383196978E-5</v>
      </c>
      <c r="E30" s="3">
        <f>'Open &amp; Closed Winrate'!D61/SUM('Open &amp; Closed Winrate'!D51:D68)</f>
        <v>3.9343247520370688E-4</v>
      </c>
      <c r="F30" s="3">
        <f>'Open &amp; Closed Winrate'!E61/SUM('Open &amp; Closed Winrate'!E51:E68)</f>
        <v>1.1031091412360161E-3</v>
      </c>
      <c r="G30" s="3">
        <f>'Open &amp; Closed Winrate'!F61/SUM('Open &amp; Closed Winrate'!F51:F68)</f>
        <v>2.7141363990802565E-3</v>
      </c>
      <c r="H30" s="3">
        <f>'Open &amp; Closed Winrate'!G61/SUM('Open &amp; Closed Winrate'!G51:G68)</f>
        <v>3.508845675143877E-3</v>
      </c>
      <c r="J30" s="49" t="s">
        <v>227</v>
      </c>
      <c r="K30" s="39" t="s">
        <v>243</v>
      </c>
      <c r="L30" s="3">
        <f>'Open &amp; Closed Winrate'!C96/SUM('Open &amp; Closed Winrate'!C86:C98)</f>
        <v>1.8460118452426736E-3</v>
      </c>
      <c r="M30" s="3">
        <f>'Open &amp; Closed Winrate'!D96/SUM('Open &amp; Closed Winrate'!D86:D98)</f>
        <v>5.4996646545942317E-3</v>
      </c>
      <c r="N30" s="3">
        <f>'Open &amp; Closed Winrate'!E96/SUM('Open &amp; Closed Winrate'!E86:E98)</f>
        <v>1.0384294701735769E-2</v>
      </c>
      <c r="O30" s="3">
        <f>'Open &amp; Closed Winrate'!F96/SUM('Open &amp; Closed Winrate'!F86:F98)</f>
        <v>1.5859852803980511E-2</v>
      </c>
      <c r="P30" s="3">
        <f>'Open &amp; Closed Winrate'!G96/SUM('Open &amp; Closed Winrate'!G86:G98)</f>
        <v>1.8763796909492272E-2</v>
      </c>
      <c r="R30" s="49" t="s">
        <v>227</v>
      </c>
      <c r="S30" s="39" t="s">
        <v>243</v>
      </c>
      <c r="T30" s="3">
        <f>'Open &amp; Closed Winrate'!C114/SUM('Open &amp; Closed Winrate'!C104:C116)</f>
        <v>4.6148384806531774E-3</v>
      </c>
      <c r="U30" s="3">
        <f>'Open &amp; Closed Winrate'!D114/SUM('Open &amp; Closed Winrate'!D104:D116)</f>
        <v>7.2856342237997383E-3</v>
      </c>
      <c r="V30" s="3">
        <f>'Open &amp; Closed Winrate'!E114/SUM('Open &amp; Closed Winrate'!E104:E116)</f>
        <v>1.2113682248796397E-2</v>
      </c>
      <c r="W30" s="3">
        <f>'Open &amp; Closed Winrate'!F114/SUM('Open &amp; Closed Winrate'!F104:F116)</f>
        <v>1.5224084844338008E-2</v>
      </c>
      <c r="X30" s="3">
        <f>'Open &amp; Closed Winrate'!G114/SUM('Open &amp; Closed Winrate'!G104:G116)</f>
        <v>1.3370216689718764E-2</v>
      </c>
      <c r="Y30" s="5" t="s">
        <v>0</v>
      </c>
    </row>
    <row r="33" spans="2:24" ht="18.75" x14ac:dyDescent="0.3">
      <c r="B33" s="125" t="s">
        <v>46</v>
      </c>
      <c r="C33" s="125"/>
      <c r="D33" s="125"/>
      <c r="E33" s="125"/>
      <c r="F33" s="125"/>
      <c r="G33" s="125"/>
      <c r="H33" s="125"/>
      <c r="I33" s="125"/>
      <c r="J33" s="125"/>
      <c r="K33" s="125"/>
      <c r="L33" s="125"/>
      <c r="M33" s="125"/>
      <c r="N33" s="125"/>
      <c r="O33" s="125"/>
      <c r="P33" s="125"/>
      <c r="Q33" s="125"/>
      <c r="R33" s="125"/>
      <c r="S33" s="125"/>
      <c r="T33" s="125"/>
      <c r="U33" s="125"/>
      <c r="V33" s="125"/>
      <c r="W33" s="125"/>
      <c r="X33" s="125"/>
    </row>
    <row r="35" spans="2:24" x14ac:dyDescent="0.25">
      <c r="B35" s="137" t="s">
        <v>178</v>
      </c>
      <c r="C35" s="138"/>
      <c r="D35" s="138"/>
      <c r="E35" s="138"/>
      <c r="F35" s="138"/>
      <c r="G35" s="138"/>
      <c r="H35" s="139"/>
      <c r="J35" s="137" t="s">
        <v>179</v>
      </c>
      <c r="K35" s="138"/>
      <c r="L35" s="138"/>
      <c r="M35" s="138"/>
      <c r="N35" s="138"/>
      <c r="O35" s="138"/>
      <c r="P35" s="139"/>
      <c r="R35" s="137" t="s">
        <v>180</v>
      </c>
      <c r="S35" s="138"/>
      <c r="T35" s="138"/>
      <c r="U35" s="138"/>
      <c r="V35" s="138"/>
      <c r="W35" s="138"/>
      <c r="X35" s="139"/>
    </row>
    <row r="36" spans="2:24" x14ac:dyDescent="0.25">
      <c r="B36" s="128" t="s">
        <v>166</v>
      </c>
      <c r="C36" s="128" t="s">
        <v>167</v>
      </c>
      <c r="D36" s="128" t="s">
        <v>22</v>
      </c>
      <c r="E36" s="128"/>
      <c r="F36" s="128"/>
      <c r="G36" s="128"/>
      <c r="H36" s="128"/>
      <c r="J36" s="128" t="s">
        <v>166</v>
      </c>
      <c r="K36" s="128" t="s">
        <v>167</v>
      </c>
      <c r="L36" s="128" t="s">
        <v>22</v>
      </c>
      <c r="M36" s="128"/>
      <c r="N36" s="128"/>
      <c r="O36" s="128"/>
      <c r="P36" s="128"/>
      <c r="R36" s="128" t="s">
        <v>166</v>
      </c>
      <c r="S36" s="128" t="s">
        <v>167</v>
      </c>
      <c r="T36" s="128" t="s">
        <v>22</v>
      </c>
      <c r="U36" s="128"/>
      <c r="V36" s="128"/>
      <c r="W36" s="128"/>
      <c r="X36" s="128"/>
    </row>
    <row r="37" spans="2:24" x14ac:dyDescent="0.25">
      <c r="B37" s="128"/>
      <c r="C37" s="128"/>
      <c r="D37" s="10">
        <v>4</v>
      </c>
      <c r="E37" s="10">
        <v>6</v>
      </c>
      <c r="F37" s="10">
        <v>8</v>
      </c>
      <c r="G37" s="10">
        <v>10</v>
      </c>
      <c r="H37" s="10">
        <v>12</v>
      </c>
      <c r="J37" s="128"/>
      <c r="K37" s="128"/>
      <c r="L37" s="10">
        <v>4</v>
      </c>
      <c r="M37" s="10">
        <v>6</v>
      </c>
      <c r="N37" s="10">
        <v>8</v>
      </c>
      <c r="O37" s="10">
        <v>10</v>
      </c>
      <c r="P37" s="10">
        <v>12</v>
      </c>
      <c r="R37" s="128"/>
      <c r="S37" s="128"/>
      <c r="T37" s="10">
        <v>4</v>
      </c>
      <c r="U37" s="10">
        <v>6</v>
      </c>
      <c r="V37" s="10">
        <v>8</v>
      </c>
      <c r="W37" s="10">
        <v>10</v>
      </c>
      <c r="X37" s="10">
        <v>12</v>
      </c>
    </row>
    <row r="38" spans="2:24" x14ac:dyDescent="0.25">
      <c r="B38" s="40">
        <v>6</v>
      </c>
      <c r="C38" s="39" t="s">
        <v>29</v>
      </c>
      <c r="D38" s="4">
        <v>17</v>
      </c>
      <c r="E38" s="4">
        <v>7</v>
      </c>
      <c r="F38" s="4">
        <v>10</v>
      </c>
      <c r="G38" s="4">
        <v>2</v>
      </c>
      <c r="H38" s="4">
        <v>5</v>
      </c>
      <c r="J38" s="40">
        <v>6</v>
      </c>
      <c r="K38" s="39" t="s">
        <v>29</v>
      </c>
      <c r="L38" s="4">
        <v>0</v>
      </c>
      <c r="M38" s="4">
        <v>0</v>
      </c>
      <c r="N38" s="4">
        <v>0</v>
      </c>
      <c r="O38" s="4">
        <v>0</v>
      </c>
      <c r="P38" s="4">
        <v>0</v>
      </c>
      <c r="R38" s="40">
        <v>6</v>
      </c>
      <c r="S38" s="39" t="s">
        <v>29</v>
      </c>
      <c r="T38" s="4">
        <v>0</v>
      </c>
      <c r="U38" s="4">
        <v>0</v>
      </c>
      <c r="V38" s="4">
        <v>0</v>
      </c>
      <c r="W38" s="4">
        <v>0</v>
      </c>
      <c r="X38" s="4">
        <v>0</v>
      </c>
    </row>
    <row r="39" spans="2:24" x14ac:dyDescent="0.25">
      <c r="B39" s="40">
        <v>5</v>
      </c>
      <c r="C39" s="39" t="s">
        <v>29</v>
      </c>
      <c r="D39" s="4">
        <v>417</v>
      </c>
      <c r="E39" s="4">
        <v>188</v>
      </c>
      <c r="F39" s="4">
        <v>108</v>
      </c>
      <c r="G39" s="4">
        <v>70</v>
      </c>
      <c r="H39" s="4">
        <v>42</v>
      </c>
      <c r="J39" s="40">
        <v>5</v>
      </c>
      <c r="K39" s="39" t="s">
        <v>29</v>
      </c>
      <c r="L39" s="4">
        <v>13</v>
      </c>
      <c r="M39" s="4">
        <v>9</v>
      </c>
      <c r="N39" s="4">
        <v>2</v>
      </c>
      <c r="O39" s="4">
        <v>2</v>
      </c>
      <c r="P39" s="4">
        <v>2</v>
      </c>
      <c r="R39" s="40">
        <v>5</v>
      </c>
      <c r="S39" s="39" t="s">
        <v>29</v>
      </c>
      <c r="T39" s="4">
        <v>0</v>
      </c>
      <c r="U39" s="4">
        <v>0</v>
      </c>
      <c r="V39" s="4">
        <v>0</v>
      </c>
      <c r="W39" s="4">
        <v>0</v>
      </c>
      <c r="X39" s="4">
        <v>0</v>
      </c>
    </row>
    <row r="40" spans="2:24" x14ac:dyDescent="0.25">
      <c r="B40" s="40">
        <v>4</v>
      </c>
      <c r="C40" s="39" t="s">
        <v>29</v>
      </c>
      <c r="D40" s="4">
        <v>5123</v>
      </c>
      <c r="E40" s="4">
        <v>1427</v>
      </c>
      <c r="F40" s="4">
        <v>593</v>
      </c>
      <c r="G40" s="4">
        <v>401</v>
      </c>
      <c r="H40" s="4">
        <v>232</v>
      </c>
      <c r="J40" s="40">
        <v>4</v>
      </c>
      <c r="K40" s="39" t="s">
        <v>29</v>
      </c>
      <c r="L40" s="4">
        <v>199</v>
      </c>
      <c r="M40" s="4">
        <v>89</v>
      </c>
      <c r="N40" s="4">
        <v>31</v>
      </c>
      <c r="O40" s="4">
        <v>12</v>
      </c>
      <c r="P40" s="4">
        <v>7</v>
      </c>
      <c r="R40" s="40">
        <v>4</v>
      </c>
      <c r="S40" s="39" t="s">
        <v>29</v>
      </c>
      <c r="T40" s="4">
        <v>1</v>
      </c>
      <c r="U40" s="4">
        <v>3</v>
      </c>
      <c r="V40" s="4">
        <v>1</v>
      </c>
      <c r="W40" s="4">
        <v>1</v>
      </c>
      <c r="X40" s="4">
        <v>1</v>
      </c>
    </row>
    <row r="41" spans="2:24" x14ac:dyDescent="0.25">
      <c r="B41" s="193">
        <v>3</v>
      </c>
      <c r="C41" s="39">
        <v>80</v>
      </c>
      <c r="D41" s="4">
        <v>593</v>
      </c>
      <c r="E41" s="4">
        <v>250</v>
      </c>
      <c r="F41" s="4">
        <v>85</v>
      </c>
      <c r="G41" s="4">
        <v>34</v>
      </c>
      <c r="H41" s="4">
        <v>20</v>
      </c>
      <c r="J41" s="193">
        <v>3</v>
      </c>
      <c r="K41" s="39">
        <v>80</v>
      </c>
      <c r="L41" s="4">
        <v>33</v>
      </c>
      <c r="M41" s="4">
        <v>14</v>
      </c>
      <c r="N41" s="4">
        <v>3</v>
      </c>
      <c r="O41" s="4">
        <v>1</v>
      </c>
      <c r="P41" s="4">
        <v>6</v>
      </c>
      <c r="R41" s="193">
        <v>3</v>
      </c>
      <c r="S41" s="39">
        <v>80</v>
      </c>
      <c r="T41" s="4">
        <v>2</v>
      </c>
      <c r="U41" s="4">
        <v>0</v>
      </c>
      <c r="V41" s="4">
        <v>0</v>
      </c>
      <c r="W41" s="4">
        <v>0</v>
      </c>
      <c r="X41" s="4">
        <v>0</v>
      </c>
    </row>
    <row r="42" spans="2:24" x14ac:dyDescent="0.25">
      <c r="B42" s="194"/>
      <c r="C42" s="39">
        <v>76</v>
      </c>
      <c r="D42" s="4">
        <v>874</v>
      </c>
      <c r="E42" s="4">
        <v>366</v>
      </c>
      <c r="F42" s="4">
        <v>115</v>
      </c>
      <c r="G42" s="4">
        <v>54</v>
      </c>
      <c r="H42" s="4">
        <v>24</v>
      </c>
      <c r="J42" s="194"/>
      <c r="K42" s="39">
        <v>76</v>
      </c>
      <c r="L42" s="4">
        <v>55</v>
      </c>
      <c r="M42" s="4">
        <v>15</v>
      </c>
      <c r="N42" s="4">
        <v>5</v>
      </c>
      <c r="O42" s="4">
        <v>4</v>
      </c>
      <c r="P42" s="4">
        <v>2</v>
      </c>
      <c r="R42" s="194"/>
      <c r="S42" s="39">
        <v>76</v>
      </c>
      <c r="T42" s="4">
        <v>0</v>
      </c>
      <c r="U42" s="4">
        <v>0</v>
      </c>
      <c r="V42" s="4">
        <v>2</v>
      </c>
      <c r="W42" s="4">
        <v>1</v>
      </c>
      <c r="X42" s="4">
        <v>0</v>
      </c>
    </row>
    <row r="43" spans="2:24" x14ac:dyDescent="0.25">
      <c r="B43" s="194"/>
      <c r="C43" s="39">
        <v>72</v>
      </c>
      <c r="D43" s="4">
        <v>1336</v>
      </c>
      <c r="E43" s="4">
        <v>543</v>
      </c>
      <c r="F43" s="4">
        <v>203</v>
      </c>
      <c r="G43" s="4">
        <v>91</v>
      </c>
      <c r="H43" s="4">
        <v>53</v>
      </c>
      <c r="J43" s="194"/>
      <c r="K43" s="39">
        <v>72</v>
      </c>
      <c r="L43" s="4">
        <v>108</v>
      </c>
      <c r="M43" s="4">
        <v>40</v>
      </c>
      <c r="N43" s="4">
        <v>18</v>
      </c>
      <c r="O43" s="4">
        <v>9</v>
      </c>
      <c r="P43" s="4">
        <v>5</v>
      </c>
      <c r="R43" s="194"/>
      <c r="S43" s="39">
        <v>72</v>
      </c>
      <c r="T43" s="4">
        <v>3</v>
      </c>
      <c r="U43" s="4">
        <v>2</v>
      </c>
      <c r="V43" s="4">
        <v>1</v>
      </c>
      <c r="W43" s="4">
        <v>0</v>
      </c>
      <c r="X43" s="4">
        <v>0</v>
      </c>
    </row>
    <row r="44" spans="2:24" x14ac:dyDescent="0.25">
      <c r="B44" s="194"/>
      <c r="C44" s="39">
        <v>68</v>
      </c>
      <c r="D44" s="4">
        <v>1528</v>
      </c>
      <c r="E44" s="4">
        <v>657</v>
      </c>
      <c r="F44" s="4">
        <v>223</v>
      </c>
      <c r="G44" s="4">
        <v>94</v>
      </c>
      <c r="H44" s="4">
        <v>52</v>
      </c>
      <c r="J44" s="194"/>
      <c r="K44" s="39">
        <v>68</v>
      </c>
      <c r="L44" s="4">
        <v>133</v>
      </c>
      <c r="M44" s="4">
        <v>56</v>
      </c>
      <c r="N44" s="4">
        <v>16</v>
      </c>
      <c r="O44" s="4">
        <v>5</v>
      </c>
      <c r="P44" s="4">
        <v>9</v>
      </c>
      <c r="R44" s="194"/>
      <c r="S44" s="39">
        <v>68</v>
      </c>
      <c r="T44" s="4">
        <v>4</v>
      </c>
      <c r="U44" s="4">
        <v>2</v>
      </c>
      <c r="V44" s="4">
        <v>1</v>
      </c>
      <c r="W44" s="4">
        <v>2</v>
      </c>
      <c r="X44" s="4">
        <v>0</v>
      </c>
    </row>
    <row r="45" spans="2:24" x14ac:dyDescent="0.25">
      <c r="B45" s="194"/>
      <c r="C45" s="39">
        <v>64</v>
      </c>
      <c r="D45" s="4">
        <v>1632</v>
      </c>
      <c r="E45" s="4">
        <v>670</v>
      </c>
      <c r="F45" s="4">
        <v>255</v>
      </c>
      <c r="G45" s="4">
        <v>125</v>
      </c>
      <c r="H45" s="4">
        <v>72</v>
      </c>
      <c r="J45" s="194"/>
      <c r="K45" s="39">
        <v>64</v>
      </c>
      <c r="L45" s="4">
        <v>128</v>
      </c>
      <c r="M45" s="4">
        <v>47</v>
      </c>
      <c r="N45" s="4">
        <v>24</v>
      </c>
      <c r="O45" s="4">
        <v>10</v>
      </c>
      <c r="P45" s="4">
        <v>1</v>
      </c>
      <c r="R45" s="194"/>
      <c r="S45" s="39">
        <v>64</v>
      </c>
      <c r="T45" s="4">
        <v>3</v>
      </c>
      <c r="U45" s="4">
        <v>1</v>
      </c>
      <c r="V45" s="4">
        <v>0</v>
      </c>
      <c r="W45" s="4">
        <v>1</v>
      </c>
      <c r="X45" s="4">
        <v>0</v>
      </c>
    </row>
    <row r="46" spans="2:24" x14ac:dyDescent="0.25">
      <c r="B46" s="194"/>
      <c r="C46" s="39">
        <v>60</v>
      </c>
      <c r="D46" s="4">
        <v>1854</v>
      </c>
      <c r="E46" s="4">
        <v>728</v>
      </c>
      <c r="F46" s="4">
        <v>282</v>
      </c>
      <c r="G46" s="4">
        <v>139</v>
      </c>
      <c r="H46" s="4">
        <v>90</v>
      </c>
      <c r="J46" s="194"/>
      <c r="K46" s="39">
        <v>60</v>
      </c>
      <c r="L46" s="4">
        <v>131</v>
      </c>
      <c r="M46" s="4">
        <v>73</v>
      </c>
      <c r="N46" s="4">
        <v>33</v>
      </c>
      <c r="O46" s="4">
        <v>10</v>
      </c>
      <c r="P46" s="4">
        <v>10</v>
      </c>
      <c r="R46" s="194"/>
      <c r="S46" s="39">
        <v>60</v>
      </c>
      <c r="T46" s="4">
        <v>3</v>
      </c>
      <c r="U46" s="4">
        <v>3</v>
      </c>
      <c r="V46" s="4">
        <v>0</v>
      </c>
      <c r="W46" s="4">
        <v>2</v>
      </c>
      <c r="X46" s="4">
        <v>2</v>
      </c>
    </row>
    <row r="47" spans="2:24" x14ac:dyDescent="0.25">
      <c r="B47" s="194"/>
      <c r="C47" s="39">
        <v>56</v>
      </c>
      <c r="D47" s="4">
        <v>1985</v>
      </c>
      <c r="E47" s="4">
        <v>860</v>
      </c>
      <c r="F47" s="4">
        <v>355</v>
      </c>
      <c r="G47" s="4">
        <v>126</v>
      </c>
      <c r="H47" s="4">
        <v>74</v>
      </c>
      <c r="J47" s="194"/>
      <c r="K47" s="39">
        <v>56</v>
      </c>
      <c r="L47" s="4">
        <v>161</v>
      </c>
      <c r="M47" s="4">
        <v>65</v>
      </c>
      <c r="N47" s="4">
        <v>26</v>
      </c>
      <c r="O47" s="4">
        <v>11</v>
      </c>
      <c r="P47" s="4">
        <v>8</v>
      </c>
      <c r="R47" s="194"/>
      <c r="S47" s="39">
        <v>56</v>
      </c>
      <c r="T47" s="4">
        <v>5</v>
      </c>
      <c r="U47" s="4">
        <v>2</v>
      </c>
      <c r="V47" s="4">
        <v>2</v>
      </c>
      <c r="W47" s="4">
        <v>2</v>
      </c>
      <c r="X47" s="4">
        <v>1</v>
      </c>
    </row>
    <row r="48" spans="2:24" x14ac:dyDescent="0.25">
      <c r="B48" s="194"/>
      <c r="C48" s="39">
        <v>52</v>
      </c>
      <c r="D48" s="4">
        <v>2250</v>
      </c>
      <c r="E48" s="4">
        <v>1107</v>
      </c>
      <c r="F48" s="4">
        <v>452</v>
      </c>
      <c r="G48" s="4">
        <v>189</v>
      </c>
      <c r="H48" s="4">
        <v>101</v>
      </c>
      <c r="J48" s="194"/>
      <c r="K48" s="39">
        <v>52</v>
      </c>
      <c r="L48" s="4">
        <v>176</v>
      </c>
      <c r="M48" s="4">
        <v>85</v>
      </c>
      <c r="N48" s="4">
        <v>38</v>
      </c>
      <c r="O48" s="4">
        <v>20</v>
      </c>
      <c r="P48" s="4">
        <v>8</v>
      </c>
      <c r="R48" s="194"/>
      <c r="S48" s="39">
        <v>52</v>
      </c>
      <c r="T48" s="4">
        <v>6</v>
      </c>
      <c r="U48" s="4">
        <v>1</v>
      </c>
      <c r="V48" s="4">
        <v>1</v>
      </c>
      <c r="W48" s="4">
        <v>2</v>
      </c>
      <c r="X48" s="4">
        <v>0</v>
      </c>
    </row>
    <row r="49" spans="2:24" x14ac:dyDescent="0.25">
      <c r="B49" s="194"/>
      <c r="C49" s="39">
        <v>48</v>
      </c>
      <c r="D49" s="4">
        <v>2312</v>
      </c>
      <c r="E49" s="4">
        <v>1107</v>
      </c>
      <c r="F49" s="4">
        <v>447</v>
      </c>
      <c r="G49" s="4">
        <v>182</v>
      </c>
      <c r="H49" s="4">
        <v>80</v>
      </c>
      <c r="J49" s="194"/>
      <c r="K49" s="39">
        <v>48</v>
      </c>
      <c r="L49" s="4">
        <v>153</v>
      </c>
      <c r="M49" s="4">
        <v>69</v>
      </c>
      <c r="N49" s="4">
        <v>22</v>
      </c>
      <c r="O49" s="4">
        <v>16</v>
      </c>
      <c r="P49" s="4">
        <v>6</v>
      </c>
      <c r="R49" s="194"/>
      <c r="S49" s="39">
        <v>48</v>
      </c>
      <c r="T49" s="4">
        <v>8</v>
      </c>
      <c r="U49" s="4">
        <v>5</v>
      </c>
      <c r="V49" s="4">
        <v>1</v>
      </c>
      <c r="W49" s="4">
        <v>2</v>
      </c>
      <c r="X49" s="4">
        <v>1</v>
      </c>
    </row>
    <row r="50" spans="2:24" x14ac:dyDescent="0.25">
      <c r="B50" s="194"/>
      <c r="C50" s="39">
        <v>44</v>
      </c>
      <c r="D50" s="4">
        <v>2025</v>
      </c>
      <c r="E50" s="4">
        <v>964</v>
      </c>
      <c r="F50" s="4">
        <v>344</v>
      </c>
      <c r="G50" s="4">
        <v>143</v>
      </c>
      <c r="H50" s="4">
        <v>74</v>
      </c>
      <c r="J50" s="194"/>
      <c r="K50" s="39">
        <v>44</v>
      </c>
      <c r="L50" s="4">
        <v>105</v>
      </c>
      <c r="M50" s="4">
        <v>55</v>
      </c>
      <c r="N50" s="4">
        <v>22</v>
      </c>
      <c r="O50" s="4">
        <v>17</v>
      </c>
      <c r="P50" s="4">
        <v>7</v>
      </c>
      <c r="R50" s="194"/>
      <c r="S50" s="39">
        <v>44</v>
      </c>
      <c r="T50" s="4">
        <v>7</v>
      </c>
      <c r="U50" s="4">
        <v>9</v>
      </c>
      <c r="V50" s="4">
        <v>5</v>
      </c>
      <c r="W50" s="4">
        <v>1</v>
      </c>
      <c r="X50" s="4">
        <v>0</v>
      </c>
    </row>
    <row r="51" spans="2:24" x14ac:dyDescent="0.25">
      <c r="B51" s="194"/>
      <c r="C51" s="39">
        <v>40</v>
      </c>
      <c r="D51" s="4">
        <v>1635</v>
      </c>
      <c r="E51" s="4">
        <v>622</v>
      </c>
      <c r="F51" s="4">
        <v>229</v>
      </c>
      <c r="G51" s="4">
        <v>103</v>
      </c>
      <c r="H51" s="4">
        <v>64</v>
      </c>
      <c r="J51" s="194"/>
      <c r="K51" s="39">
        <v>40</v>
      </c>
      <c r="L51" s="4">
        <v>78</v>
      </c>
      <c r="M51" s="4">
        <v>53</v>
      </c>
      <c r="N51" s="4">
        <v>26</v>
      </c>
      <c r="O51" s="4">
        <v>9</v>
      </c>
      <c r="P51" s="4">
        <v>3</v>
      </c>
      <c r="R51" s="194"/>
      <c r="S51" s="39">
        <v>40</v>
      </c>
      <c r="T51" s="4">
        <v>9</v>
      </c>
      <c r="U51" s="4">
        <v>1</v>
      </c>
      <c r="V51" s="4">
        <v>4</v>
      </c>
      <c r="W51" s="4">
        <v>2</v>
      </c>
      <c r="X51" s="4">
        <v>0</v>
      </c>
    </row>
    <row r="52" spans="2:24" x14ac:dyDescent="0.25">
      <c r="B52" s="194"/>
      <c r="C52" s="39">
        <v>36</v>
      </c>
      <c r="D52" s="4">
        <v>1394</v>
      </c>
      <c r="E52" s="4">
        <v>636</v>
      </c>
      <c r="F52" s="4">
        <v>296</v>
      </c>
      <c r="G52" s="4">
        <v>106</v>
      </c>
      <c r="H52" s="4">
        <v>51</v>
      </c>
      <c r="J52" s="194"/>
      <c r="K52" s="39">
        <v>36</v>
      </c>
      <c r="L52" s="4">
        <v>124</v>
      </c>
      <c r="M52" s="4">
        <v>88</v>
      </c>
      <c r="N52" s="4">
        <v>35</v>
      </c>
      <c r="O52" s="4">
        <v>12</v>
      </c>
      <c r="P52" s="4">
        <v>5</v>
      </c>
      <c r="R52" s="194"/>
      <c r="S52" s="39">
        <v>36</v>
      </c>
      <c r="T52" s="4">
        <v>10</v>
      </c>
      <c r="U52" s="4">
        <v>10</v>
      </c>
      <c r="V52" s="4">
        <v>1</v>
      </c>
      <c r="W52" s="4">
        <v>1</v>
      </c>
      <c r="X52" s="4">
        <v>0</v>
      </c>
    </row>
    <row r="53" spans="2:24" x14ac:dyDescent="0.25">
      <c r="B53" s="194"/>
      <c r="C53" s="39">
        <v>32</v>
      </c>
      <c r="D53" s="4">
        <v>1721</v>
      </c>
      <c r="E53" s="4">
        <v>848</v>
      </c>
      <c r="F53" s="4">
        <v>329</v>
      </c>
      <c r="G53" s="4">
        <v>115</v>
      </c>
      <c r="H53" s="4">
        <v>47</v>
      </c>
      <c r="J53" s="194"/>
      <c r="K53" s="39">
        <v>32</v>
      </c>
      <c r="L53" s="4">
        <v>107</v>
      </c>
      <c r="M53" s="4">
        <v>75</v>
      </c>
      <c r="N53" s="4">
        <v>34</v>
      </c>
      <c r="O53" s="4">
        <v>18</v>
      </c>
      <c r="P53" s="4">
        <v>7</v>
      </c>
      <c r="R53" s="194"/>
      <c r="S53" s="39">
        <v>32</v>
      </c>
      <c r="T53" s="4">
        <v>6</v>
      </c>
      <c r="U53" s="4">
        <v>11</v>
      </c>
      <c r="V53" s="4">
        <v>10</v>
      </c>
      <c r="W53" s="4">
        <v>1</v>
      </c>
      <c r="X53" s="4">
        <v>0</v>
      </c>
    </row>
    <row r="54" spans="2:24" x14ac:dyDescent="0.25">
      <c r="B54" s="194"/>
      <c r="C54" s="39">
        <v>28</v>
      </c>
      <c r="D54" s="4">
        <v>2094</v>
      </c>
      <c r="E54" s="4">
        <v>888</v>
      </c>
      <c r="F54" s="4">
        <v>320</v>
      </c>
      <c r="G54" s="4">
        <v>111</v>
      </c>
      <c r="H54" s="4">
        <v>60</v>
      </c>
      <c r="J54" s="194"/>
      <c r="K54" s="39">
        <v>28</v>
      </c>
      <c r="L54" s="4">
        <v>58</v>
      </c>
      <c r="M54" s="4">
        <v>37</v>
      </c>
      <c r="N54" s="4">
        <v>25</v>
      </c>
      <c r="O54" s="4">
        <v>4</v>
      </c>
      <c r="P54" s="4">
        <v>0</v>
      </c>
      <c r="R54" s="194"/>
      <c r="S54" s="39">
        <v>28</v>
      </c>
      <c r="T54" s="4">
        <v>1</v>
      </c>
      <c r="U54" s="4">
        <v>4</v>
      </c>
      <c r="V54" s="4">
        <v>0</v>
      </c>
      <c r="W54" s="4">
        <v>0</v>
      </c>
      <c r="X54" s="4">
        <v>0</v>
      </c>
    </row>
    <row r="55" spans="2:24" x14ac:dyDescent="0.25">
      <c r="B55" s="194"/>
      <c r="C55" s="39">
        <v>24</v>
      </c>
      <c r="D55" s="4">
        <v>1922</v>
      </c>
      <c r="E55" s="4">
        <v>665</v>
      </c>
      <c r="F55" s="4">
        <v>230</v>
      </c>
      <c r="G55" s="4">
        <v>74</v>
      </c>
      <c r="H55" s="4">
        <v>40</v>
      </c>
      <c r="J55" s="194"/>
      <c r="K55" s="39">
        <v>24</v>
      </c>
      <c r="L55" s="4">
        <v>39</v>
      </c>
      <c r="M55" s="4">
        <v>32</v>
      </c>
      <c r="N55" s="4">
        <v>17</v>
      </c>
      <c r="O55" s="4">
        <v>9</v>
      </c>
      <c r="P55" s="4">
        <v>3</v>
      </c>
      <c r="R55" s="194"/>
      <c r="S55" s="39">
        <v>24</v>
      </c>
      <c r="T55" s="4">
        <v>1</v>
      </c>
      <c r="U55" s="4">
        <v>2</v>
      </c>
      <c r="V55" s="4">
        <v>1</v>
      </c>
      <c r="W55" s="4">
        <v>0</v>
      </c>
      <c r="X55" s="4">
        <v>0</v>
      </c>
    </row>
    <row r="56" spans="2:24" x14ac:dyDescent="0.25">
      <c r="B56" s="194"/>
      <c r="C56" s="39">
        <v>20</v>
      </c>
      <c r="D56" s="4">
        <v>2790</v>
      </c>
      <c r="E56" s="4">
        <v>969</v>
      </c>
      <c r="F56" s="4">
        <v>365</v>
      </c>
      <c r="G56" s="4">
        <v>180</v>
      </c>
      <c r="H56" s="4">
        <v>125</v>
      </c>
      <c r="J56" s="194"/>
      <c r="K56" s="39">
        <v>20</v>
      </c>
      <c r="L56" s="4">
        <v>10</v>
      </c>
      <c r="M56" s="4">
        <v>11</v>
      </c>
      <c r="N56" s="4">
        <v>8</v>
      </c>
      <c r="O56" s="4">
        <v>4</v>
      </c>
      <c r="P56" s="4">
        <v>0</v>
      </c>
      <c r="R56" s="194"/>
      <c r="S56" s="39">
        <v>20</v>
      </c>
      <c r="T56" s="4">
        <v>1</v>
      </c>
      <c r="U56" s="4">
        <v>0</v>
      </c>
      <c r="V56" s="4">
        <v>1</v>
      </c>
      <c r="W56" s="4">
        <v>0</v>
      </c>
      <c r="X56" s="4">
        <v>0</v>
      </c>
    </row>
    <row r="57" spans="2:24" x14ac:dyDescent="0.25">
      <c r="B57" s="194"/>
      <c r="C57" s="39">
        <v>16</v>
      </c>
      <c r="D57" s="4">
        <v>418</v>
      </c>
      <c r="E57" s="4">
        <v>126</v>
      </c>
      <c r="F57" s="4">
        <v>60</v>
      </c>
      <c r="G57" s="4">
        <v>24</v>
      </c>
      <c r="H57" s="4">
        <v>21</v>
      </c>
      <c r="J57" s="194"/>
      <c r="K57" s="39">
        <v>16</v>
      </c>
      <c r="L57" s="4">
        <v>5</v>
      </c>
      <c r="M57" s="4">
        <v>5</v>
      </c>
      <c r="N57" s="4">
        <v>1</v>
      </c>
      <c r="O57" s="4">
        <v>0</v>
      </c>
      <c r="P57" s="4">
        <v>0</v>
      </c>
      <c r="R57" s="194"/>
      <c r="S57" s="39">
        <v>16</v>
      </c>
      <c r="T57" s="4">
        <v>0</v>
      </c>
      <c r="U57" s="4">
        <v>0</v>
      </c>
      <c r="V57" s="4">
        <v>0</v>
      </c>
      <c r="W57" s="4">
        <v>0</v>
      </c>
      <c r="X57" s="4">
        <v>0</v>
      </c>
    </row>
    <row r="58" spans="2:24" x14ac:dyDescent="0.25">
      <c r="B58" s="194"/>
      <c r="C58" s="39">
        <v>12</v>
      </c>
      <c r="D58" s="4">
        <v>4</v>
      </c>
      <c r="E58" s="4">
        <v>1</v>
      </c>
      <c r="F58" s="4">
        <v>2</v>
      </c>
      <c r="G58" s="4">
        <v>2</v>
      </c>
      <c r="H58" s="4">
        <v>2</v>
      </c>
      <c r="J58" s="194"/>
      <c r="K58" s="39">
        <v>12</v>
      </c>
      <c r="L58" s="4">
        <v>0</v>
      </c>
      <c r="M58" s="4">
        <v>0</v>
      </c>
      <c r="N58" s="4">
        <v>0</v>
      </c>
      <c r="O58" s="4">
        <v>0</v>
      </c>
      <c r="P58" s="4">
        <v>0</v>
      </c>
      <c r="R58" s="194"/>
      <c r="S58" s="39">
        <v>12</v>
      </c>
      <c r="T58" s="4">
        <v>0</v>
      </c>
      <c r="U58" s="4">
        <v>0</v>
      </c>
      <c r="V58" s="4">
        <v>0</v>
      </c>
      <c r="W58" s="4">
        <v>0</v>
      </c>
      <c r="X58" s="4">
        <v>0</v>
      </c>
    </row>
    <row r="59" spans="2:24" x14ac:dyDescent="0.25">
      <c r="B59" s="194"/>
      <c r="C59" s="39">
        <v>8</v>
      </c>
      <c r="D59" s="4">
        <v>0</v>
      </c>
      <c r="E59" s="4">
        <v>0</v>
      </c>
      <c r="F59" s="4">
        <v>0</v>
      </c>
      <c r="G59" s="4">
        <v>0</v>
      </c>
      <c r="H59" s="4">
        <v>0</v>
      </c>
      <c r="J59" s="194"/>
      <c r="K59" s="39">
        <v>8</v>
      </c>
      <c r="L59" s="4">
        <v>0</v>
      </c>
      <c r="M59" s="4">
        <v>0</v>
      </c>
      <c r="N59" s="4">
        <v>0</v>
      </c>
      <c r="O59" s="4">
        <v>0</v>
      </c>
      <c r="P59" s="4">
        <v>0</v>
      </c>
      <c r="R59" s="194"/>
      <c r="S59" s="39">
        <v>8</v>
      </c>
      <c r="T59" s="4">
        <v>0</v>
      </c>
      <c r="U59" s="4">
        <v>0</v>
      </c>
      <c r="V59" s="4">
        <v>0</v>
      </c>
      <c r="W59" s="4">
        <v>0</v>
      </c>
      <c r="X59" s="4">
        <v>0</v>
      </c>
    </row>
    <row r="60" spans="2:24" x14ac:dyDescent="0.25">
      <c r="B60" s="195"/>
      <c r="C60" s="39">
        <v>4</v>
      </c>
      <c r="D60" s="4">
        <v>0</v>
      </c>
      <c r="E60" s="4">
        <v>0</v>
      </c>
      <c r="F60" s="4">
        <v>0</v>
      </c>
      <c r="G60" s="4">
        <v>0</v>
      </c>
      <c r="H60" s="4">
        <v>0</v>
      </c>
      <c r="J60" s="195"/>
      <c r="K60" s="39">
        <v>4</v>
      </c>
      <c r="L60" s="4">
        <v>0</v>
      </c>
      <c r="M60" s="4">
        <v>0</v>
      </c>
      <c r="N60" s="4">
        <v>0</v>
      </c>
      <c r="O60" s="4">
        <v>0</v>
      </c>
      <c r="P60" s="4">
        <v>0</v>
      </c>
      <c r="R60" s="195"/>
      <c r="S60" s="39">
        <v>4</v>
      </c>
      <c r="T60" s="4">
        <v>0</v>
      </c>
      <c r="U60" s="4">
        <v>0</v>
      </c>
      <c r="V60" s="4">
        <v>0</v>
      </c>
      <c r="W60" s="4">
        <v>0</v>
      </c>
      <c r="X60" s="4">
        <v>0</v>
      </c>
    </row>
    <row r="61" spans="2:24" x14ac:dyDescent="0.25">
      <c r="B61" s="193">
        <v>2</v>
      </c>
      <c r="C61" s="39">
        <v>60</v>
      </c>
      <c r="D61" s="4">
        <v>1678</v>
      </c>
      <c r="E61" s="4">
        <v>1234</v>
      </c>
      <c r="F61" s="4">
        <v>603</v>
      </c>
      <c r="G61" s="4">
        <v>265</v>
      </c>
      <c r="H61" s="4">
        <v>131</v>
      </c>
      <c r="J61" s="193">
        <v>2</v>
      </c>
      <c r="K61" s="39">
        <v>60</v>
      </c>
      <c r="L61" s="4">
        <v>210</v>
      </c>
      <c r="M61" s="4">
        <v>174</v>
      </c>
      <c r="N61" s="4">
        <v>99</v>
      </c>
      <c r="O61" s="4">
        <v>39</v>
      </c>
      <c r="P61" s="4">
        <v>19</v>
      </c>
      <c r="R61" s="193">
        <v>2</v>
      </c>
      <c r="S61" s="39">
        <v>60</v>
      </c>
      <c r="T61" s="4">
        <v>23</v>
      </c>
      <c r="U61" s="4">
        <v>12</v>
      </c>
      <c r="V61" s="4">
        <v>8</v>
      </c>
      <c r="W61" s="4">
        <v>4</v>
      </c>
      <c r="X61" s="4">
        <v>3</v>
      </c>
    </row>
    <row r="62" spans="2:24" x14ac:dyDescent="0.25">
      <c r="B62" s="194"/>
      <c r="C62" s="39">
        <v>56</v>
      </c>
      <c r="D62" s="4">
        <v>1252</v>
      </c>
      <c r="E62" s="4">
        <v>840</v>
      </c>
      <c r="F62" s="4">
        <v>406</v>
      </c>
      <c r="G62" s="4">
        <v>187</v>
      </c>
      <c r="H62" s="4">
        <v>85</v>
      </c>
      <c r="J62" s="194"/>
      <c r="K62" s="39">
        <v>56</v>
      </c>
      <c r="L62" s="4">
        <v>152</v>
      </c>
      <c r="M62" s="4">
        <v>144</v>
      </c>
      <c r="N62" s="4">
        <v>56</v>
      </c>
      <c r="O62" s="4">
        <v>34</v>
      </c>
      <c r="P62" s="4">
        <v>11</v>
      </c>
      <c r="R62" s="194"/>
      <c r="S62" s="39">
        <v>56</v>
      </c>
      <c r="T62" s="4">
        <v>25</v>
      </c>
      <c r="U62" s="4">
        <v>22</v>
      </c>
      <c r="V62" s="4">
        <v>15</v>
      </c>
      <c r="W62" s="4">
        <v>9</v>
      </c>
      <c r="X62" s="4">
        <v>5</v>
      </c>
    </row>
    <row r="63" spans="2:24" x14ac:dyDescent="0.25">
      <c r="B63" s="194"/>
      <c r="C63" s="39">
        <v>52</v>
      </c>
      <c r="D63" s="4">
        <v>1435</v>
      </c>
      <c r="E63" s="4">
        <v>1000</v>
      </c>
      <c r="F63" s="4">
        <v>513</v>
      </c>
      <c r="G63" s="4">
        <v>261</v>
      </c>
      <c r="H63" s="4">
        <v>141</v>
      </c>
      <c r="J63" s="194"/>
      <c r="K63" s="39">
        <v>52</v>
      </c>
      <c r="L63" s="4">
        <v>200</v>
      </c>
      <c r="M63" s="4">
        <v>153</v>
      </c>
      <c r="N63" s="4">
        <v>83</v>
      </c>
      <c r="O63" s="4">
        <v>35</v>
      </c>
      <c r="P63" s="4">
        <v>18</v>
      </c>
      <c r="R63" s="194"/>
      <c r="S63" s="39">
        <v>52</v>
      </c>
      <c r="T63" s="4">
        <v>21</v>
      </c>
      <c r="U63" s="4">
        <v>27</v>
      </c>
      <c r="V63" s="4">
        <v>15</v>
      </c>
      <c r="W63" s="4">
        <v>9</v>
      </c>
      <c r="X63" s="4">
        <v>5</v>
      </c>
    </row>
    <row r="64" spans="2:24" x14ac:dyDescent="0.25">
      <c r="B64" s="194"/>
      <c r="C64" s="39">
        <v>48</v>
      </c>
      <c r="D64" s="4">
        <v>1615</v>
      </c>
      <c r="E64" s="4">
        <v>1148</v>
      </c>
      <c r="F64" s="4">
        <v>653</v>
      </c>
      <c r="G64" s="4">
        <v>300</v>
      </c>
      <c r="H64" s="4">
        <v>152</v>
      </c>
      <c r="J64" s="194"/>
      <c r="K64" s="39">
        <v>48</v>
      </c>
      <c r="L64" s="4">
        <v>247</v>
      </c>
      <c r="M64" s="4">
        <v>163</v>
      </c>
      <c r="N64" s="4">
        <v>100</v>
      </c>
      <c r="O64" s="4">
        <v>54</v>
      </c>
      <c r="P64" s="4">
        <v>42</v>
      </c>
      <c r="R64" s="194"/>
      <c r="S64" s="39">
        <v>48</v>
      </c>
      <c r="T64" s="4">
        <v>36</v>
      </c>
      <c r="U64" s="4">
        <v>32</v>
      </c>
      <c r="V64" s="4">
        <v>28</v>
      </c>
      <c r="W64" s="4">
        <v>13</v>
      </c>
      <c r="X64" s="4">
        <v>13</v>
      </c>
    </row>
    <row r="65" spans="2:24" x14ac:dyDescent="0.25">
      <c r="B65" s="194"/>
      <c r="C65" s="39">
        <v>44</v>
      </c>
      <c r="D65" s="4">
        <v>1607</v>
      </c>
      <c r="E65" s="4">
        <v>1221</v>
      </c>
      <c r="F65" s="4">
        <v>701</v>
      </c>
      <c r="G65" s="4">
        <v>375</v>
      </c>
      <c r="H65" s="4">
        <v>202</v>
      </c>
      <c r="J65" s="194"/>
      <c r="K65" s="39">
        <v>44</v>
      </c>
      <c r="L65" s="4">
        <v>276</v>
      </c>
      <c r="M65" s="4">
        <v>239</v>
      </c>
      <c r="N65" s="4">
        <v>139</v>
      </c>
      <c r="O65" s="4">
        <v>80</v>
      </c>
      <c r="P65" s="4">
        <v>46</v>
      </c>
      <c r="R65" s="194"/>
      <c r="S65" s="39">
        <v>44</v>
      </c>
      <c r="T65" s="4">
        <v>39</v>
      </c>
      <c r="U65" s="4">
        <v>45</v>
      </c>
      <c r="V65" s="4">
        <v>26</v>
      </c>
      <c r="W65" s="4">
        <v>19</v>
      </c>
      <c r="X65" s="4">
        <v>8</v>
      </c>
    </row>
    <row r="66" spans="2:24" x14ac:dyDescent="0.25">
      <c r="B66" s="194"/>
      <c r="C66" s="39">
        <v>40</v>
      </c>
      <c r="D66" s="4">
        <v>1545</v>
      </c>
      <c r="E66" s="4">
        <v>1316</v>
      </c>
      <c r="F66" s="4">
        <v>779</v>
      </c>
      <c r="G66" s="4">
        <v>426</v>
      </c>
      <c r="H66" s="4">
        <v>229</v>
      </c>
      <c r="J66" s="194"/>
      <c r="K66" s="39">
        <v>40</v>
      </c>
      <c r="L66" s="4">
        <v>292</v>
      </c>
      <c r="M66" s="4">
        <v>261</v>
      </c>
      <c r="N66" s="4">
        <v>157</v>
      </c>
      <c r="O66" s="4">
        <v>72</v>
      </c>
      <c r="P66" s="4">
        <v>31</v>
      </c>
      <c r="R66" s="194"/>
      <c r="S66" s="39">
        <v>40</v>
      </c>
      <c r="T66" s="4">
        <v>68</v>
      </c>
      <c r="U66" s="4">
        <v>46</v>
      </c>
      <c r="V66" s="4">
        <v>29</v>
      </c>
      <c r="W66" s="4">
        <v>20</v>
      </c>
      <c r="X66" s="4">
        <v>13</v>
      </c>
    </row>
    <row r="67" spans="2:24" x14ac:dyDescent="0.25">
      <c r="B67" s="194"/>
      <c r="C67" s="39">
        <v>36</v>
      </c>
      <c r="D67" s="4">
        <v>1629</v>
      </c>
      <c r="E67" s="4">
        <v>1476</v>
      </c>
      <c r="F67" s="4">
        <v>942</v>
      </c>
      <c r="G67" s="4">
        <v>466</v>
      </c>
      <c r="H67" s="4">
        <v>195</v>
      </c>
      <c r="J67" s="194"/>
      <c r="K67" s="39">
        <v>36</v>
      </c>
      <c r="L67" s="4">
        <v>258</v>
      </c>
      <c r="M67" s="4">
        <v>182</v>
      </c>
      <c r="N67" s="4">
        <v>90</v>
      </c>
      <c r="O67" s="4">
        <v>51</v>
      </c>
      <c r="P67" s="4">
        <v>30</v>
      </c>
      <c r="R67" s="194"/>
      <c r="S67" s="39">
        <v>36</v>
      </c>
      <c r="T67" s="4">
        <v>54</v>
      </c>
      <c r="U67" s="4">
        <v>46</v>
      </c>
      <c r="V67" s="4">
        <v>41</v>
      </c>
      <c r="W67" s="4">
        <v>22</v>
      </c>
      <c r="X67" s="4">
        <v>13</v>
      </c>
    </row>
    <row r="68" spans="2:24" x14ac:dyDescent="0.25">
      <c r="B68" s="194"/>
      <c r="C68" s="39">
        <v>32</v>
      </c>
      <c r="D68" s="4">
        <v>1931</v>
      </c>
      <c r="E68" s="4">
        <v>1837</v>
      </c>
      <c r="F68" s="4">
        <v>1180</v>
      </c>
      <c r="G68" s="4">
        <v>546</v>
      </c>
      <c r="H68" s="4">
        <v>213</v>
      </c>
      <c r="J68" s="194"/>
      <c r="K68" s="39">
        <v>32</v>
      </c>
      <c r="L68" s="4">
        <v>184</v>
      </c>
      <c r="M68" s="4">
        <v>183</v>
      </c>
      <c r="N68" s="4">
        <v>133</v>
      </c>
      <c r="O68" s="4">
        <v>61</v>
      </c>
      <c r="P68" s="4">
        <v>29</v>
      </c>
      <c r="R68" s="194"/>
      <c r="S68" s="39">
        <v>32</v>
      </c>
      <c r="T68" s="4">
        <v>49</v>
      </c>
      <c r="U68" s="4">
        <v>77</v>
      </c>
      <c r="V68" s="4">
        <v>49</v>
      </c>
      <c r="W68" s="4">
        <v>35</v>
      </c>
      <c r="X68" s="4">
        <v>17</v>
      </c>
    </row>
    <row r="69" spans="2:24" x14ac:dyDescent="0.25">
      <c r="B69" s="194"/>
      <c r="C69" s="39">
        <v>28</v>
      </c>
      <c r="D69" s="4">
        <v>3235</v>
      </c>
      <c r="E69" s="4">
        <v>3160</v>
      </c>
      <c r="F69" s="4">
        <v>1983</v>
      </c>
      <c r="G69" s="4">
        <v>955</v>
      </c>
      <c r="H69" s="4">
        <v>393</v>
      </c>
      <c r="J69" s="194"/>
      <c r="K69" s="39">
        <v>28</v>
      </c>
      <c r="L69" s="4">
        <v>407</v>
      </c>
      <c r="M69" s="4">
        <v>392</v>
      </c>
      <c r="N69" s="4">
        <v>258</v>
      </c>
      <c r="O69" s="4">
        <v>141</v>
      </c>
      <c r="P69" s="4">
        <v>55</v>
      </c>
      <c r="R69" s="194"/>
      <c r="S69" s="39">
        <v>28</v>
      </c>
      <c r="T69" s="4">
        <v>56</v>
      </c>
      <c r="U69" s="4">
        <v>72</v>
      </c>
      <c r="V69" s="4">
        <v>59</v>
      </c>
      <c r="W69" s="4">
        <v>43</v>
      </c>
      <c r="X69" s="4">
        <v>24</v>
      </c>
    </row>
    <row r="70" spans="2:24" x14ac:dyDescent="0.25">
      <c r="B70" s="194"/>
      <c r="C70" s="39">
        <v>24</v>
      </c>
      <c r="D70" s="4">
        <v>6375</v>
      </c>
      <c r="E70" s="4">
        <v>5624</v>
      </c>
      <c r="F70" s="4">
        <v>3457</v>
      </c>
      <c r="G70" s="4">
        <v>1552</v>
      </c>
      <c r="H70" s="4">
        <v>633</v>
      </c>
      <c r="J70" s="194"/>
      <c r="K70" s="39">
        <v>24</v>
      </c>
      <c r="L70" s="4">
        <v>787</v>
      </c>
      <c r="M70" s="4">
        <v>747</v>
      </c>
      <c r="N70" s="4">
        <v>478</v>
      </c>
      <c r="O70" s="4">
        <v>248</v>
      </c>
      <c r="P70" s="4">
        <v>95</v>
      </c>
      <c r="R70" s="194"/>
      <c r="S70" s="39">
        <v>24</v>
      </c>
      <c r="T70" s="4">
        <v>56</v>
      </c>
      <c r="U70" s="4">
        <v>67</v>
      </c>
      <c r="V70" s="4">
        <v>48</v>
      </c>
      <c r="W70" s="4">
        <v>21</v>
      </c>
      <c r="X70" s="4">
        <v>21</v>
      </c>
    </row>
    <row r="71" spans="2:24" x14ac:dyDescent="0.25">
      <c r="B71" s="194"/>
      <c r="C71" s="39">
        <v>20</v>
      </c>
      <c r="D71" s="4">
        <v>8468</v>
      </c>
      <c r="E71" s="4">
        <v>6436</v>
      </c>
      <c r="F71" s="4">
        <v>3395</v>
      </c>
      <c r="G71" s="4">
        <v>1466</v>
      </c>
      <c r="H71" s="4">
        <v>579</v>
      </c>
      <c r="J71" s="194"/>
      <c r="K71" s="39">
        <v>20</v>
      </c>
      <c r="L71" s="4">
        <v>1127</v>
      </c>
      <c r="M71" s="4">
        <v>966</v>
      </c>
      <c r="N71" s="4">
        <v>580</v>
      </c>
      <c r="O71" s="4">
        <v>259</v>
      </c>
      <c r="P71" s="4">
        <v>108</v>
      </c>
      <c r="R71" s="194"/>
      <c r="S71" s="39">
        <v>20</v>
      </c>
      <c r="T71" s="4">
        <v>38</v>
      </c>
      <c r="U71" s="4">
        <v>42</v>
      </c>
      <c r="V71" s="4">
        <v>37</v>
      </c>
      <c r="W71" s="4">
        <v>18</v>
      </c>
      <c r="X71" s="4">
        <v>8</v>
      </c>
    </row>
    <row r="72" spans="2:24" x14ac:dyDescent="0.25">
      <c r="B72" s="194"/>
      <c r="C72" s="39">
        <v>16</v>
      </c>
      <c r="D72" s="4">
        <v>7391</v>
      </c>
      <c r="E72" s="4">
        <v>4538</v>
      </c>
      <c r="F72" s="4">
        <v>2112</v>
      </c>
      <c r="G72" s="4">
        <v>870</v>
      </c>
      <c r="H72" s="4">
        <v>343</v>
      </c>
      <c r="J72" s="194"/>
      <c r="K72" s="39">
        <v>16</v>
      </c>
      <c r="L72" s="4">
        <v>1012</v>
      </c>
      <c r="M72" s="4">
        <v>771</v>
      </c>
      <c r="N72" s="4">
        <v>417</v>
      </c>
      <c r="O72" s="4">
        <v>197</v>
      </c>
      <c r="P72" s="4">
        <v>86</v>
      </c>
      <c r="R72" s="194"/>
      <c r="S72" s="39">
        <v>16</v>
      </c>
      <c r="T72" s="4">
        <v>30</v>
      </c>
      <c r="U72" s="4">
        <v>30</v>
      </c>
      <c r="V72" s="4">
        <v>31</v>
      </c>
      <c r="W72" s="4">
        <v>14</v>
      </c>
      <c r="X72" s="4">
        <v>4</v>
      </c>
    </row>
    <row r="73" spans="2:24" x14ac:dyDescent="0.25">
      <c r="B73" s="194"/>
      <c r="C73" s="39">
        <v>12</v>
      </c>
      <c r="D73" s="4">
        <v>7340</v>
      </c>
      <c r="E73" s="4">
        <v>4423</v>
      </c>
      <c r="F73" s="4">
        <v>2135</v>
      </c>
      <c r="G73" s="4">
        <v>1004</v>
      </c>
      <c r="H73" s="4">
        <v>513</v>
      </c>
      <c r="J73" s="194"/>
      <c r="K73" s="39">
        <v>12</v>
      </c>
      <c r="L73" s="4">
        <v>494</v>
      </c>
      <c r="M73" s="4">
        <v>367</v>
      </c>
      <c r="N73" s="4">
        <v>187</v>
      </c>
      <c r="O73" s="4">
        <v>105</v>
      </c>
      <c r="P73" s="4">
        <v>51</v>
      </c>
      <c r="R73" s="194"/>
      <c r="S73" s="39">
        <v>12</v>
      </c>
      <c r="T73" s="4">
        <v>14</v>
      </c>
      <c r="U73" s="4">
        <v>17</v>
      </c>
      <c r="V73" s="4">
        <v>16</v>
      </c>
      <c r="W73" s="4">
        <v>8</v>
      </c>
      <c r="X73" s="4">
        <v>4</v>
      </c>
    </row>
    <row r="74" spans="2:24" x14ac:dyDescent="0.25">
      <c r="B74" s="194"/>
      <c r="C74" s="39">
        <v>8</v>
      </c>
      <c r="D74" s="4">
        <v>339</v>
      </c>
      <c r="E74" s="4">
        <v>177</v>
      </c>
      <c r="F74" s="4">
        <v>78</v>
      </c>
      <c r="G74" s="4">
        <v>36</v>
      </c>
      <c r="H74" s="4">
        <v>17</v>
      </c>
      <c r="J74" s="194"/>
      <c r="K74" s="39">
        <v>8</v>
      </c>
      <c r="L74" s="4">
        <v>105</v>
      </c>
      <c r="M74" s="4">
        <v>73</v>
      </c>
      <c r="N74" s="4">
        <v>51</v>
      </c>
      <c r="O74" s="4">
        <v>21</v>
      </c>
      <c r="P74" s="4">
        <v>7</v>
      </c>
      <c r="R74" s="194"/>
      <c r="S74" s="39">
        <v>8</v>
      </c>
      <c r="T74" s="4">
        <v>1</v>
      </c>
      <c r="U74" s="4">
        <v>0</v>
      </c>
      <c r="V74" s="4">
        <v>0</v>
      </c>
      <c r="W74" s="4">
        <v>0</v>
      </c>
      <c r="X74" s="4">
        <v>0</v>
      </c>
    </row>
    <row r="75" spans="2:24" x14ac:dyDescent="0.25">
      <c r="B75" s="195"/>
      <c r="C75" s="39">
        <v>4</v>
      </c>
      <c r="D75" s="4">
        <v>0</v>
      </c>
      <c r="E75" s="4">
        <v>0</v>
      </c>
      <c r="F75" s="4">
        <v>0</v>
      </c>
      <c r="G75" s="4">
        <v>0</v>
      </c>
      <c r="H75" s="4">
        <v>0</v>
      </c>
      <c r="J75" s="195"/>
      <c r="K75" s="39">
        <v>4</v>
      </c>
      <c r="L75" s="4">
        <v>1</v>
      </c>
      <c r="M75" s="4">
        <v>2</v>
      </c>
      <c r="N75" s="4">
        <v>0</v>
      </c>
      <c r="O75" s="4">
        <v>0</v>
      </c>
      <c r="P75" s="4">
        <v>3</v>
      </c>
      <c r="R75" s="195"/>
      <c r="S75" s="39">
        <v>4</v>
      </c>
      <c r="T75" s="4">
        <v>0</v>
      </c>
      <c r="U75" s="4">
        <v>0</v>
      </c>
      <c r="V75" s="4">
        <v>0</v>
      </c>
      <c r="W75" s="4">
        <v>0</v>
      </c>
      <c r="X75" s="4">
        <v>0</v>
      </c>
    </row>
    <row r="76" spans="2:24" x14ac:dyDescent="0.25">
      <c r="B76" s="193">
        <v>1</v>
      </c>
      <c r="C76" s="39">
        <v>40</v>
      </c>
      <c r="D76" s="4">
        <v>527</v>
      </c>
      <c r="E76" s="4">
        <v>753</v>
      </c>
      <c r="F76" s="4">
        <v>597</v>
      </c>
      <c r="G76" s="4">
        <v>330</v>
      </c>
      <c r="H76" s="4">
        <v>171</v>
      </c>
      <c r="J76" s="193">
        <v>1</v>
      </c>
      <c r="K76" s="39">
        <v>40</v>
      </c>
      <c r="L76" s="4">
        <v>84</v>
      </c>
      <c r="M76" s="4">
        <v>137</v>
      </c>
      <c r="N76" s="4">
        <v>99</v>
      </c>
      <c r="O76" s="4">
        <v>76</v>
      </c>
      <c r="P76" s="4">
        <v>49</v>
      </c>
      <c r="R76" s="193">
        <v>1</v>
      </c>
      <c r="S76" s="39">
        <v>40</v>
      </c>
      <c r="T76" s="4">
        <v>28</v>
      </c>
      <c r="U76" s="4">
        <v>53</v>
      </c>
      <c r="V76" s="4">
        <v>42</v>
      </c>
      <c r="W76" s="4">
        <v>22</v>
      </c>
      <c r="X76" s="4">
        <v>15</v>
      </c>
    </row>
    <row r="77" spans="2:24" x14ac:dyDescent="0.25">
      <c r="B77" s="194"/>
      <c r="C77" s="39">
        <v>36</v>
      </c>
      <c r="D77" s="4">
        <v>407</v>
      </c>
      <c r="E77" s="4">
        <v>589</v>
      </c>
      <c r="F77" s="4">
        <v>477</v>
      </c>
      <c r="G77" s="4">
        <v>314</v>
      </c>
      <c r="H77" s="4">
        <v>192</v>
      </c>
      <c r="J77" s="194"/>
      <c r="K77" s="39">
        <v>36</v>
      </c>
      <c r="L77" s="4">
        <v>78</v>
      </c>
      <c r="M77" s="4">
        <v>145</v>
      </c>
      <c r="N77" s="4">
        <v>105</v>
      </c>
      <c r="O77" s="4">
        <v>98</v>
      </c>
      <c r="P77" s="4">
        <v>64</v>
      </c>
      <c r="R77" s="194"/>
      <c r="S77" s="39">
        <v>36</v>
      </c>
      <c r="T77" s="4">
        <v>43</v>
      </c>
      <c r="U77" s="4">
        <v>80</v>
      </c>
      <c r="V77" s="4">
        <v>74</v>
      </c>
      <c r="W77" s="4">
        <v>53</v>
      </c>
      <c r="X77" s="4">
        <v>34</v>
      </c>
    </row>
    <row r="78" spans="2:24" x14ac:dyDescent="0.25">
      <c r="B78" s="194"/>
      <c r="C78" s="39">
        <v>32</v>
      </c>
      <c r="D78" s="4">
        <v>375</v>
      </c>
      <c r="E78" s="4">
        <v>516</v>
      </c>
      <c r="F78" s="4">
        <v>466</v>
      </c>
      <c r="G78" s="4">
        <v>338</v>
      </c>
      <c r="H78" s="4">
        <v>179</v>
      </c>
      <c r="J78" s="194"/>
      <c r="K78" s="39">
        <v>32</v>
      </c>
      <c r="L78" s="4">
        <v>77</v>
      </c>
      <c r="M78" s="4">
        <v>112</v>
      </c>
      <c r="N78" s="4">
        <v>131</v>
      </c>
      <c r="O78" s="4">
        <v>99</v>
      </c>
      <c r="P78" s="4">
        <v>70</v>
      </c>
      <c r="R78" s="194"/>
      <c r="S78" s="39">
        <v>32</v>
      </c>
      <c r="T78" s="4">
        <v>37</v>
      </c>
      <c r="U78" s="4">
        <v>78</v>
      </c>
      <c r="V78" s="4">
        <v>74</v>
      </c>
      <c r="W78" s="4">
        <v>58</v>
      </c>
      <c r="X78" s="4">
        <v>41</v>
      </c>
    </row>
    <row r="79" spans="2:24" x14ac:dyDescent="0.25">
      <c r="B79" s="194"/>
      <c r="C79" s="39">
        <v>28</v>
      </c>
      <c r="D79" s="4">
        <v>381</v>
      </c>
      <c r="E79" s="4">
        <v>615</v>
      </c>
      <c r="F79" s="4">
        <v>626</v>
      </c>
      <c r="G79" s="4">
        <v>476</v>
      </c>
      <c r="H79" s="4">
        <v>277</v>
      </c>
      <c r="J79" s="194"/>
      <c r="K79" s="39">
        <v>28</v>
      </c>
      <c r="L79" s="4">
        <v>79</v>
      </c>
      <c r="M79" s="4">
        <v>166</v>
      </c>
      <c r="N79" s="4">
        <v>152</v>
      </c>
      <c r="O79" s="4">
        <v>124</v>
      </c>
      <c r="P79" s="4">
        <v>91</v>
      </c>
      <c r="R79" s="194"/>
      <c r="S79" s="39">
        <v>28</v>
      </c>
      <c r="T79" s="4">
        <v>33</v>
      </c>
      <c r="U79" s="4">
        <v>78</v>
      </c>
      <c r="V79" s="4">
        <v>93</v>
      </c>
      <c r="W79" s="4">
        <v>66</v>
      </c>
      <c r="X79" s="4">
        <v>59</v>
      </c>
    </row>
    <row r="80" spans="2:24" x14ac:dyDescent="0.25">
      <c r="B80" s="194"/>
      <c r="C80" s="39">
        <v>24</v>
      </c>
      <c r="D80" s="4">
        <v>460</v>
      </c>
      <c r="E80" s="4">
        <v>702</v>
      </c>
      <c r="F80" s="4">
        <v>790</v>
      </c>
      <c r="G80" s="4">
        <v>563</v>
      </c>
      <c r="H80" s="4">
        <v>337</v>
      </c>
      <c r="J80" s="194"/>
      <c r="K80" s="39">
        <v>24</v>
      </c>
      <c r="L80" s="4">
        <v>154</v>
      </c>
      <c r="M80" s="4">
        <v>237</v>
      </c>
      <c r="N80" s="4">
        <v>247</v>
      </c>
      <c r="O80" s="4">
        <v>189</v>
      </c>
      <c r="P80" s="4">
        <v>111</v>
      </c>
      <c r="R80" s="194"/>
      <c r="S80" s="39">
        <v>24</v>
      </c>
      <c r="T80" s="4">
        <v>79</v>
      </c>
      <c r="U80" s="4">
        <v>146</v>
      </c>
      <c r="V80" s="4">
        <v>166</v>
      </c>
      <c r="W80" s="4">
        <v>123</v>
      </c>
      <c r="X80" s="4">
        <v>87</v>
      </c>
    </row>
    <row r="81" spans="2:24" x14ac:dyDescent="0.25">
      <c r="B81" s="194"/>
      <c r="C81" s="39">
        <v>20</v>
      </c>
      <c r="D81" s="4">
        <v>1204</v>
      </c>
      <c r="E81" s="4">
        <v>2004</v>
      </c>
      <c r="F81" s="4">
        <v>2135</v>
      </c>
      <c r="G81" s="4">
        <v>1623</v>
      </c>
      <c r="H81" s="4">
        <v>931</v>
      </c>
      <c r="J81" s="194"/>
      <c r="K81" s="39">
        <v>20</v>
      </c>
      <c r="L81" s="4">
        <v>319</v>
      </c>
      <c r="M81" s="4">
        <v>577</v>
      </c>
      <c r="N81" s="4">
        <v>596</v>
      </c>
      <c r="O81" s="4">
        <v>454</v>
      </c>
      <c r="P81" s="4">
        <v>274</v>
      </c>
      <c r="R81" s="194"/>
      <c r="S81" s="39">
        <v>20</v>
      </c>
      <c r="T81" s="4">
        <v>129</v>
      </c>
      <c r="U81" s="4">
        <v>236</v>
      </c>
      <c r="V81" s="4">
        <v>271</v>
      </c>
      <c r="W81" s="4">
        <v>199</v>
      </c>
      <c r="X81" s="4">
        <v>141</v>
      </c>
    </row>
    <row r="82" spans="2:24" x14ac:dyDescent="0.25">
      <c r="B82" s="194"/>
      <c r="C82" s="39">
        <v>16</v>
      </c>
      <c r="D82" s="4">
        <v>3880</v>
      </c>
      <c r="E82" s="4">
        <v>6326</v>
      </c>
      <c r="F82" s="4">
        <v>6276</v>
      </c>
      <c r="G82" s="4">
        <v>4397</v>
      </c>
      <c r="H82" s="4">
        <v>2309</v>
      </c>
      <c r="J82" s="194"/>
      <c r="K82" s="39">
        <v>16</v>
      </c>
      <c r="L82" s="4">
        <v>959</v>
      </c>
      <c r="M82" s="4">
        <v>1573</v>
      </c>
      <c r="N82" s="4">
        <v>1614</v>
      </c>
      <c r="O82" s="4">
        <v>1142</v>
      </c>
      <c r="P82" s="4">
        <v>649</v>
      </c>
      <c r="R82" s="194"/>
      <c r="S82" s="39">
        <v>16</v>
      </c>
      <c r="T82" s="4">
        <v>327</v>
      </c>
      <c r="U82" s="4">
        <v>566</v>
      </c>
      <c r="V82" s="4">
        <v>596</v>
      </c>
      <c r="W82" s="4">
        <v>408</v>
      </c>
      <c r="X82" s="4">
        <v>239</v>
      </c>
    </row>
    <row r="83" spans="2:24" x14ac:dyDescent="0.25">
      <c r="B83" s="194"/>
      <c r="C83" s="39">
        <v>12</v>
      </c>
      <c r="D83" s="4">
        <v>6888</v>
      </c>
      <c r="E83" s="4">
        <v>9068</v>
      </c>
      <c r="F83" s="4">
        <v>7599</v>
      </c>
      <c r="G83" s="4">
        <v>4813</v>
      </c>
      <c r="H83" s="4">
        <v>2509</v>
      </c>
      <c r="J83" s="194"/>
      <c r="K83" s="39">
        <v>12</v>
      </c>
      <c r="L83" s="4">
        <v>1672</v>
      </c>
      <c r="M83" s="4">
        <v>2426</v>
      </c>
      <c r="N83" s="4">
        <v>2208</v>
      </c>
      <c r="O83" s="4">
        <v>1506</v>
      </c>
      <c r="P83" s="4">
        <v>903</v>
      </c>
      <c r="R83" s="194"/>
      <c r="S83" s="39">
        <v>12</v>
      </c>
      <c r="T83" s="4">
        <v>479</v>
      </c>
      <c r="U83" s="4">
        <v>761</v>
      </c>
      <c r="V83" s="4">
        <v>715</v>
      </c>
      <c r="W83" s="4">
        <v>551</v>
      </c>
      <c r="X83" s="4">
        <v>331</v>
      </c>
    </row>
    <row r="84" spans="2:24" x14ac:dyDescent="0.25">
      <c r="B84" s="194"/>
      <c r="C84" s="39">
        <v>8</v>
      </c>
      <c r="D84" s="4">
        <v>5950</v>
      </c>
      <c r="E84" s="4">
        <v>6790</v>
      </c>
      <c r="F84" s="4">
        <v>5330</v>
      </c>
      <c r="G84" s="4">
        <v>3307</v>
      </c>
      <c r="H84" s="4">
        <v>1747</v>
      </c>
      <c r="J84" s="194"/>
      <c r="K84" s="39">
        <v>8</v>
      </c>
      <c r="L84" s="4">
        <v>1238</v>
      </c>
      <c r="M84" s="4">
        <v>1446</v>
      </c>
      <c r="N84" s="4">
        <v>1195</v>
      </c>
      <c r="O84" s="4">
        <v>704</v>
      </c>
      <c r="P84" s="4">
        <v>429</v>
      </c>
      <c r="R84" s="194"/>
      <c r="S84" s="39">
        <v>8</v>
      </c>
      <c r="T84" s="4">
        <v>288</v>
      </c>
      <c r="U84" s="4">
        <v>494</v>
      </c>
      <c r="V84" s="4">
        <v>471</v>
      </c>
      <c r="W84" s="4">
        <v>324</v>
      </c>
      <c r="X84" s="4">
        <v>212</v>
      </c>
    </row>
    <row r="85" spans="2:24" x14ac:dyDescent="0.25">
      <c r="B85" s="195"/>
      <c r="C85" s="39">
        <v>4</v>
      </c>
      <c r="D85" s="4">
        <v>740</v>
      </c>
      <c r="E85" s="4">
        <v>881</v>
      </c>
      <c r="F85" s="4">
        <v>653</v>
      </c>
      <c r="G85" s="4">
        <v>388</v>
      </c>
      <c r="H85" s="4">
        <v>212</v>
      </c>
      <c r="J85" s="195"/>
      <c r="K85" s="39">
        <v>4</v>
      </c>
      <c r="L85" s="4">
        <v>152</v>
      </c>
      <c r="M85" s="4">
        <v>216</v>
      </c>
      <c r="N85" s="4">
        <v>214</v>
      </c>
      <c r="O85" s="4">
        <v>160</v>
      </c>
      <c r="P85" s="4">
        <v>97</v>
      </c>
      <c r="R85" s="195"/>
      <c r="S85" s="39">
        <v>4</v>
      </c>
      <c r="T85" s="4">
        <v>41</v>
      </c>
      <c r="U85" s="4">
        <v>83</v>
      </c>
      <c r="V85" s="4">
        <v>90</v>
      </c>
      <c r="W85" s="4">
        <v>64</v>
      </c>
      <c r="X85" s="4">
        <v>30</v>
      </c>
    </row>
    <row r="86" spans="2:24" x14ac:dyDescent="0.25">
      <c r="B86" s="40">
        <v>0</v>
      </c>
      <c r="C86" s="39" t="s">
        <v>29</v>
      </c>
      <c r="D86" s="4">
        <v>726</v>
      </c>
      <c r="E86" s="4">
        <v>1670</v>
      </c>
      <c r="F86" s="4">
        <v>2348</v>
      </c>
      <c r="G86" s="4">
        <v>2336</v>
      </c>
      <c r="H86" s="4">
        <v>1884</v>
      </c>
      <c r="J86" s="40">
        <v>0</v>
      </c>
      <c r="K86" s="39" t="s">
        <v>29</v>
      </c>
      <c r="L86" s="4">
        <v>945</v>
      </c>
      <c r="M86" s="4">
        <v>2323</v>
      </c>
      <c r="N86" s="4">
        <v>3502</v>
      </c>
      <c r="O86" s="4">
        <v>3556</v>
      </c>
      <c r="P86" s="4">
        <v>2897</v>
      </c>
      <c r="R86" s="40">
        <v>0</v>
      </c>
      <c r="S86" s="39" t="s">
        <v>29</v>
      </c>
      <c r="T86" s="4">
        <v>757</v>
      </c>
      <c r="U86" s="4">
        <v>2196</v>
      </c>
      <c r="V86" s="4">
        <v>3417</v>
      </c>
      <c r="W86" s="4">
        <v>3726</v>
      </c>
      <c r="X86" s="4">
        <v>3007</v>
      </c>
    </row>
    <row r="87" spans="2:24" x14ac:dyDescent="0.25">
      <c r="B87" s="187" t="s">
        <v>2</v>
      </c>
      <c r="C87" s="189"/>
      <c r="D87" s="4">
        <f>SUM(D38:D86)</f>
        <v>101302</v>
      </c>
      <c r="E87" s="4">
        <f t="shared" ref="E87:H87" si="1">SUM(E38:E86)</f>
        <v>77973</v>
      </c>
      <c r="F87" s="4">
        <f t="shared" si="1"/>
        <v>51537</v>
      </c>
      <c r="G87" s="4">
        <f t="shared" si="1"/>
        <v>29959</v>
      </c>
      <c r="H87" s="4">
        <f t="shared" si="1"/>
        <v>15903</v>
      </c>
      <c r="J87" s="187" t="s">
        <v>2</v>
      </c>
      <c r="K87" s="189"/>
      <c r="L87" s="4">
        <f>SUM(L38:L86)</f>
        <v>13325</v>
      </c>
      <c r="M87" s="4">
        <f>SUM(M38:M86)</f>
        <v>15093</v>
      </c>
      <c r="N87" s="4">
        <f>SUM(N38:N86)</f>
        <v>13277</v>
      </c>
      <c r="O87" s="4">
        <f>SUM(O38:O86)</f>
        <v>9678</v>
      </c>
      <c r="P87" s="4">
        <f>SUM(P38:P86)</f>
        <v>6354</v>
      </c>
      <c r="R87" s="187" t="s">
        <v>2</v>
      </c>
      <c r="S87" s="189"/>
      <c r="T87" s="4">
        <f>SUM(T38:T86)</f>
        <v>2821</v>
      </c>
      <c r="U87" s="4">
        <f>SUM(U38:U86)</f>
        <v>5362</v>
      </c>
      <c r="V87" s="4">
        <f>SUM(V38:V86)</f>
        <v>6442</v>
      </c>
      <c r="W87" s="4">
        <f>SUM(W38:W86)</f>
        <v>5847</v>
      </c>
      <c r="X87" s="4">
        <f>SUM(X38:X86)</f>
        <v>4339</v>
      </c>
    </row>
    <row r="88" spans="2:24" x14ac:dyDescent="0.25">
      <c r="B88" s="187" t="s">
        <v>171</v>
      </c>
      <c r="C88" s="189"/>
      <c r="D88" s="4">
        <v>1939</v>
      </c>
      <c r="E88" s="4">
        <v>4955</v>
      </c>
      <c r="F88" s="4">
        <v>7938</v>
      </c>
      <c r="G88" s="4">
        <v>8966</v>
      </c>
      <c r="H88" s="4">
        <v>8003</v>
      </c>
      <c r="J88" s="187" t="s">
        <v>171</v>
      </c>
      <c r="K88" s="189"/>
      <c r="L88" s="4">
        <v>1939</v>
      </c>
      <c r="M88" s="4">
        <v>4955</v>
      </c>
      <c r="N88" s="4">
        <v>7938</v>
      </c>
      <c r="O88" s="4">
        <v>8966</v>
      </c>
      <c r="P88" s="4">
        <v>8003</v>
      </c>
      <c r="R88" s="187" t="s">
        <v>171</v>
      </c>
      <c r="S88" s="189"/>
      <c r="T88" s="4">
        <v>1939</v>
      </c>
      <c r="U88" s="4">
        <v>4955</v>
      </c>
      <c r="V88" s="4">
        <v>7938</v>
      </c>
      <c r="W88" s="4">
        <v>8966</v>
      </c>
      <c r="X88" s="4">
        <v>8003</v>
      </c>
    </row>
  </sheetData>
  <mergeCells count="48">
    <mergeCell ref="B3:Q4"/>
    <mergeCell ref="B2:Q2"/>
    <mergeCell ref="H6:L6"/>
    <mergeCell ref="M6:Q6"/>
    <mergeCell ref="B15:H15"/>
    <mergeCell ref="J15:P15"/>
    <mergeCell ref="R15:X15"/>
    <mergeCell ref="C6:G6"/>
    <mergeCell ref="B6:B7"/>
    <mergeCell ref="B35:H35"/>
    <mergeCell ref="J35:P35"/>
    <mergeCell ref="R35:X35"/>
    <mergeCell ref="T7:X7"/>
    <mergeCell ref="S6:X6"/>
    <mergeCell ref="B16:B17"/>
    <mergeCell ref="C16:C17"/>
    <mergeCell ref="D16:H16"/>
    <mergeCell ref="K16:K17"/>
    <mergeCell ref="R16:R17"/>
    <mergeCell ref="S16:S17"/>
    <mergeCell ref="L16:P16"/>
    <mergeCell ref="T16:X16"/>
    <mergeCell ref="J16:J17"/>
    <mergeCell ref="R76:R85"/>
    <mergeCell ref="J76:J85"/>
    <mergeCell ref="B76:B85"/>
    <mergeCell ref="B87:C87"/>
    <mergeCell ref="B33:X33"/>
    <mergeCell ref="B41:B60"/>
    <mergeCell ref="J41:J60"/>
    <mergeCell ref="R41:R60"/>
    <mergeCell ref="R61:R75"/>
    <mergeCell ref="J61:J75"/>
    <mergeCell ref="B61:B75"/>
    <mergeCell ref="L36:P36"/>
    <mergeCell ref="T36:X36"/>
    <mergeCell ref="B36:B37"/>
    <mergeCell ref="C36:C37"/>
    <mergeCell ref="B88:C88"/>
    <mergeCell ref="J87:K87"/>
    <mergeCell ref="J88:K88"/>
    <mergeCell ref="R87:S87"/>
    <mergeCell ref="R88:S88"/>
    <mergeCell ref="J36:J37"/>
    <mergeCell ref="K36:K37"/>
    <mergeCell ref="R36:R37"/>
    <mergeCell ref="S36:S37"/>
    <mergeCell ref="D36:H36"/>
  </mergeCells>
  <phoneticPr fontId="5" type="noConversion"/>
  <conditionalFormatting sqref="C8:Q12">
    <cfRule type="colorScale" priority="172">
      <colorScale>
        <cfvo type="min"/>
        <cfvo type="max"/>
        <color rgb="FFFCFCFF"/>
        <color rgb="FF63BE7B"/>
      </colorScale>
    </cfRule>
  </conditionalFormatting>
  <conditionalFormatting sqref="D18:D30 E28:H30">
    <cfRule type="colorScale" priority="9">
      <colorScale>
        <cfvo type="min"/>
        <cfvo type="max"/>
        <color rgb="FFFCFCFF"/>
        <color rgb="FF63BE7B"/>
      </colorScale>
    </cfRule>
  </conditionalFormatting>
  <conditionalFormatting sqref="E18:E27">
    <cfRule type="colorScale" priority="8">
      <colorScale>
        <cfvo type="min"/>
        <cfvo type="max"/>
        <color rgb="FFFCFCFF"/>
        <color rgb="FF63BE7B"/>
      </colorScale>
    </cfRule>
  </conditionalFormatting>
  <conditionalFormatting sqref="F18:H27">
    <cfRule type="colorScale" priority="7">
      <colorScale>
        <cfvo type="min"/>
        <cfvo type="max"/>
        <color rgb="FFFCFCFF"/>
        <color rgb="FF63BE7B"/>
      </colorScale>
    </cfRule>
  </conditionalFormatting>
  <conditionalFormatting sqref="L18:L30 M28:P30">
    <cfRule type="colorScale" priority="6">
      <colorScale>
        <cfvo type="min"/>
        <cfvo type="max"/>
        <color rgb="FFFCFCFF"/>
        <color rgb="FF63BE7B"/>
      </colorScale>
    </cfRule>
  </conditionalFormatting>
  <conditionalFormatting sqref="M18:M27">
    <cfRule type="colorScale" priority="5">
      <colorScale>
        <cfvo type="min"/>
        <cfvo type="max"/>
        <color rgb="FFFCFCFF"/>
        <color rgb="FF63BE7B"/>
      </colorScale>
    </cfRule>
  </conditionalFormatting>
  <conditionalFormatting sqref="N18:P27">
    <cfRule type="colorScale" priority="4">
      <colorScale>
        <cfvo type="min"/>
        <cfvo type="max"/>
        <color rgb="FFFCFCFF"/>
        <color rgb="FF63BE7B"/>
      </colorScale>
    </cfRule>
  </conditionalFormatting>
  <conditionalFormatting sqref="T18:T30 U28:X30">
    <cfRule type="colorScale" priority="3">
      <colorScale>
        <cfvo type="min"/>
        <cfvo type="max"/>
        <color rgb="FFFCFCFF"/>
        <color rgb="FF63BE7B"/>
      </colorScale>
    </cfRule>
  </conditionalFormatting>
  <conditionalFormatting sqref="U18:U27">
    <cfRule type="colorScale" priority="2">
      <colorScale>
        <cfvo type="min"/>
        <cfvo type="max"/>
        <color rgb="FFFCFCFF"/>
        <color rgb="FF63BE7B"/>
      </colorScale>
    </cfRule>
  </conditionalFormatting>
  <conditionalFormatting sqref="V18:X27">
    <cfRule type="colorScale" priority="1">
      <colorScale>
        <cfvo type="min"/>
        <cfvo type="max"/>
        <color rgb="FFFCFCFF"/>
        <color rgb="FF63BE7B"/>
      </colorScale>
    </cfRule>
  </conditionalFormatting>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EC1355-78A0-49EA-BC05-11A8083A4939}">
  <dimension ref="B2:AH225"/>
  <sheetViews>
    <sheetView topLeftCell="A13" zoomScale="85" zoomScaleNormal="85" workbookViewId="0">
      <selection activeCell="L36" sqref="L36"/>
    </sheetView>
  </sheetViews>
  <sheetFormatPr defaultRowHeight="15" x14ac:dyDescent="0.25"/>
  <cols>
    <col min="6" max="6" width="9.140625" customWidth="1"/>
  </cols>
  <sheetData>
    <row r="2" spans="2:29" ht="18.75" x14ac:dyDescent="0.3">
      <c r="B2" s="125" t="s">
        <v>449</v>
      </c>
      <c r="C2" s="125"/>
      <c r="D2" s="125"/>
      <c r="E2" s="125"/>
      <c r="F2" s="125"/>
      <c r="G2" s="125"/>
      <c r="H2" s="125"/>
      <c r="I2" s="125"/>
      <c r="J2" s="125"/>
      <c r="K2" s="125"/>
      <c r="L2" s="125"/>
      <c r="M2" s="125"/>
      <c r="N2" s="125"/>
      <c r="O2" s="125"/>
      <c r="P2" s="125"/>
      <c r="Q2" s="125"/>
      <c r="R2" s="125"/>
      <c r="S2" s="125"/>
      <c r="T2" s="125"/>
      <c r="U2" s="125"/>
    </row>
    <row r="3" spans="2:29" ht="55.5" customHeight="1" x14ac:dyDescent="0.25">
      <c r="B3" s="199" t="s">
        <v>289</v>
      </c>
      <c r="C3" s="199"/>
      <c r="D3" s="199"/>
      <c r="E3" s="199"/>
      <c r="F3" s="199"/>
      <c r="G3" s="199"/>
      <c r="H3" s="199"/>
      <c r="I3" s="199"/>
      <c r="J3" s="199"/>
      <c r="K3" s="199"/>
      <c r="L3" s="199"/>
      <c r="M3" s="199"/>
      <c r="N3" s="199"/>
      <c r="O3" s="199"/>
      <c r="P3" s="199"/>
      <c r="Q3" s="199"/>
      <c r="R3" s="199"/>
      <c r="S3" s="199"/>
      <c r="T3" s="199"/>
      <c r="U3" s="199"/>
    </row>
    <row r="4" spans="2:29" ht="128.25" customHeight="1" x14ac:dyDescent="0.25">
      <c r="B4" s="199"/>
      <c r="C4" s="199"/>
      <c r="D4" s="199"/>
      <c r="E4" s="199"/>
      <c r="F4" s="199"/>
      <c r="G4" s="199"/>
      <c r="H4" s="199"/>
      <c r="I4" s="199"/>
      <c r="J4" s="199"/>
      <c r="K4" s="199"/>
      <c r="L4" s="199"/>
      <c r="M4" s="199"/>
      <c r="N4" s="199"/>
      <c r="O4" s="199"/>
      <c r="P4" s="199"/>
      <c r="Q4" s="199"/>
      <c r="R4" s="199"/>
      <c r="S4" s="199"/>
      <c r="T4" s="199"/>
      <c r="U4" s="199"/>
    </row>
    <row r="6" spans="2:29" x14ac:dyDescent="0.25">
      <c r="B6" s="129" t="s">
        <v>272</v>
      </c>
      <c r="C6" s="129"/>
      <c r="D6" s="129"/>
      <c r="E6" s="129"/>
      <c r="F6" s="129"/>
      <c r="G6" s="129"/>
      <c r="I6" s="137" t="s">
        <v>271</v>
      </c>
      <c r="J6" s="138"/>
      <c r="K6" s="138"/>
      <c r="L6" s="138"/>
      <c r="M6" s="138"/>
      <c r="N6" s="139"/>
      <c r="P6" s="129" t="s">
        <v>247</v>
      </c>
      <c r="Q6" s="129"/>
      <c r="R6" s="129"/>
      <c r="S6" s="129"/>
      <c r="T6" s="129"/>
      <c r="U6" s="129"/>
      <c r="W6" s="129" t="s">
        <v>230</v>
      </c>
      <c r="X6" s="129"/>
      <c r="Y6" s="129"/>
      <c r="Z6" s="129"/>
      <c r="AA6" s="129"/>
      <c r="AB6" s="129"/>
      <c r="AC6" s="129"/>
    </row>
    <row r="7" spans="2:29" x14ac:dyDescent="0.25">
      <c r="B7" s="128" t="s">
        <v>166</v>
      </c>
      <c r="C7" s="152" t="s">
        <v>22</v>
      </c>
      <c r="D7" s="152"/>
      <c r="E7" s="152"/>
      <c r="F7" s="152"/>
      <c r="G7" s="152"/>
      <c r="I7" s="142" t="s">
        <v>166</v>
      </c>
      <c r="J7" s="164" t="s">
        <v>22</v>
      </c>
      <c r="K7" s="186"/>
      <c r="L7" s="186"/>
      <c r="M7" s="186"/>
      <c r="N7" s="165"/>
      <c r="P7" s="142" t="s">
        <v>166</v>
      </c>
      <c r="Q7" s="164" t="s">
        <v>22</v>
      </c>
      <c r="R7" s="186"/>
      <c r="S7" s="186"/>
      <c r="T7" s="186"/>
      <c r="U7" s="165"/>
      <c r="W7" s="175" t="s">
        <v>2</v>
      </c>
      <c r="X7" s="175"/>
      <c r="Y7" s="152">
        <f>31971*4</f>
        <v>127884</v>
      </c>
      <c r="Z7" s="152"/>
      <c r="AA7" s="152"/>
      <c r="AB7" s="152"/>
      <c r="AC7" s="152"/>
    </row>
    <row r="8" spans="2:29" x14ac:dyDescent="0.25">
      <c r="B8" s="128"/>
      <c r="C8" s="2">
        <v>4</v>
      </c>
      <c r="D8" s="2">
        <v>6</v>
      </c>
      <c r="E8" s="2">
        <v>8</v>
      </c>
      <c r="F8" s="2">
        <v>10</v>
      </c>
      <c r="G8" s="2">
        <v>12</v>
      </c>
      <c r="I8" s="131"/>
      <c r="J8" s="2">
        <v>4</v>
      </c>
      <c r="K8" s="2">
        <v>6</v>
      </c>
      <c r="L8" s="2">
        <v>8</v>
      </c>
      <c r="M8" s="2">
        <v>10</v>
      </c>
      <c r="N8" s="2">
        <v>12</v>
      </c>
      <c r="P8" s="131"/>
      <c r="Q8" s="2">
        <v>4</v>
      </c>
      <c r="R8" s="2">
        <v>6</v>
      </c>
      <c r="S8" s="2">
        <v>8</v>
      </c>
      <c r="T8" s="2">
        <v>10</v>
      </c>
      <c r="U8" s="2">
        <v>12</v>
      </c>
      <c r="W8" s="175" t="s">
        <v>231</v>
      </c>
      <c r="X8" s="175"/>
      <c r="Y8" s="2" t="s">
        <v>172</v>
      </c>
      <c r="Z8" s="2" t="s">
        <v>173</v>
      </c>
      <c r="AA8" s="2" t="s">
        <v>174</v>
      </c>
      <c r="AB8" s="2" t="s">
        <v>175</v>
      </c>
      <c r="AC8" s="2" t="s">
        <v>176</v>
      </c>
    </row>
    <row r="9" spans="2:29" x14ac:dyDescent="0.25">
      <c r="B9" s="38" t="s">
        <v>181</v>
      </c>
      <c r="C9" s="43">
        <v>6.3883390318517183E-2</v>
      </c>
      <c r="D9" s="43">
        <v>3.2059186189889025E-2</v>
      </c>
      <c r="E9" s="43">
        <v>1.5471167369901548E-2</v>
      </c>
      <c r="F9" s="43">
        <v>6.3424947145877377E-3</v>
      </c>
      <c r="G9" s="43">
        <v>0</v>
      </c>
      <c r="I9" s="38" t="s">
        <v>181</v>
      </c>
      <c r="J9" s="43">
        <v>8.4507042253521125E-2</v>
      </c>
      <c r="K9" s="43">
        <v>4.9504950495049507E-2</v>
      </c>
      <c r="L9" s="43">
        <v>0</v>
      </c>
      <c r="M9" s="43">
        <v>0</v>
      </c>
      <c r="N9" s="43">
        <v>0</v>
      </c>
      <c r="P9" s="38" t="s">
        <v>181</v>
      </c>
      <c r="Q9" s="43">
        <v>3.2211624977505848E-2</v>
      </c>
      <c r="R9" s="43">
        <v>1.6029593094944512E-2</v>
      </c>
      <c r="S9" s="43">
        <v>1.2658227848101266E-2</v>
      </c>
      <c r="T9" s="43">
        <v>6.3424947145877377E-3</v>
      </c>
      <c r="U9" s="43">
        <v>0</v>
      </c>
      <c r="W9" s="142" t="s">
        <v>169</v>
      </c>
      <c r="X9" s="2" t="s">
        <v>228</v>
      </c>
      <c r="Y9" s="4">
        <f>SUM(C120:C132)</f>
        <v>65148</v>
      </c>
      <c r="Z9" s="4">
        <f>SUM(D120:D132)</f>
        <v>38768</v>
      </c>
      <c r="AA9" s="4">
        <f>SUM(E120:E132)</f>
        <v>19040</v>
      </c>
      <c r="AB9" s="4">
        <f>SUM(F120:F132)</f>
        <v>7848</v>
      </c>
      <c r="AC9" s="4">
        <f>SUM(G120:G132)</f>
        <v>2776</v>
      </c>
    </row>
    <row r="10" spans="2:29" x14ac:dyDescent="0.25">
      <c r="B10" s="38" t="s">
        <v>198</v>
      </c>
      <c r="C10" s="43">
        <v>7.4017708909795241E-2</v>
      </c>
      <c r="D10" s="43">
        <v>4.0392600981502449E-2</v>
      </c>
      <c r="E10" s="43">
        <v>2.2517911975435005E-2</v>
      </c>
      <c r="F10" s="43">
        <v>1.5345268542199489E-2</v>
      </c>
      <c r="G10" s="43">
        <v>0</v>
      </c>
      <c r="I10" s="38" t="s">
        <v>198</v>
      </c>
      <c r="J10" s="43">
        <v>0.12173913043478261</v>
      </c>
      <c r="K10" s="43">
        <v>6.5934065934065936E-2</v>
      </c>
      <c r="L10" s="43">
        <v>3.7735849056603772E-2</v>
      </c>
      <c r="M10" s="43">
        <v>5.8823529411764705E-2</v>
      </c>
      <c r="N10" s="43">
        <v>0</v>
      </c>
      <c r="P10" s="38" t="s">
        <v>198</v>
      </c>
      <c r="Q10" s="43">
        <v>3.2927504150525734E-2</v>
      </c>
      <c r="R10" s="43">
        <v>1.6232540581351453E-2</v>
      </c>
      <c r="S10" s="43">
        <v>7.164790174002047E-3</v>
      </c>
      <c r="T10" s="43">
        <v>1.0230179028132993E-2</v>
      </c>
      <c r="U10" s="43">
        <v>0</v>
      </c>
      <c r="W10" s="200"/>
      <c r="X10" s="2" t="s">
        <v>229</v>
      </c>
      <c r="Y10" s="4">
        <f>SUM(C157:C169)</f>
        <v>30828</v>
      </c>
      <c r="Z10" s="4">
        <f>SUM(D157:D169)</f>
        <v>30552</v>
      </c>
      <c r="AA10" s="4">
        <f>SUM(E157:E169)</f>
        <v>22971</v>
      </c>
      <c r="AB10" s="4">
        <f>SUM(F157:F169)</f>
        <v>13935</v>
      </c>
      <c r="AC10" s="4">
        <f>SUM(G157:G169)</f>
        <v>7236</v>
      </c>
    </row>
    <row r="11" spans="2:29" x14ac:dyDescent="0.25">
      <c r="B11" s="38" t="s">
        <v>200</v>
      </c>
      <c r="C11" s="43">
        <v>0.10608561681523054</v>
      </c>
      <c r="D11" s="43">
        <v>6.4160881015082591E-2</v>
      </c>
      <c r="E11" s="43">
        <v>2.7963525835866261E-2</v>
      </c>
      <c r="F11" s="43">
        <v>9.2449922958397542E-3</v>
      </c>
      <c r="G11" s="43">
        <v>0</v>
      </c>
      <c r="I11" s="38" t="s">
        <v>200</v>
      </c>
      <c r="J11" s="43">
        <v>0.12520593080724876</v>
      </c>
      <c r="K11" s="43">
        <v>6.1170212765957445E-2</v>
      </c>
      <c r="L11" s="43">
        <v>0.05</v>
      </c>
      <c r="M11" s="43">
        <v>6.3291139240506333E-2</v>
      </c>
      <c r="N11" s="43">
        <v>0</v>
      </c>
      <c r="P11" s="38" t="s">
        <v>200</v>
      </c>
      <c r="Q11" s="43">
        <v>4.2148123693188072E-2</v>
      </c>
      <c r="R11" s="43">
        <v>2.8728752693320564E-2</v>
      </c>
      <c r="S11" s="43">
        <v>9.7264437689969611E-3</v>
      </c>
      <c r="T11" s="43">
        <v>3.0816640986132513E-3</v>
      </c>
      <c r="U11" s="43">
        <v>0</v>
      </c>
      <c r="W11" s="200"/>
      <c r="X11" s="2" t="s">
        <v>268</v>
      </c>
      <c r="Y11" s="4">
        <f>SUM(C194:C206)</f>
        <v>5326</v>
      </c>
      <c r="Z11" s="4">
        <f>SUM(D194:D206)</f>
        <v>8653</v>
      </c>
      <c r="AA11" s="4">
        <f>SUM(E194:E206)</f>
        <v>9526</v>
      </c>
      <c r="AB11" s="4">
        <f>SUM(F194:F206)</f>
        <v>8176</v>
      </c>
      <c r="AC11" s="4">
        <f>SUM(G194:G206)</f>
        <v>5891</v>
      </c>
    </row>
    <row r="12" spans="2:29" x14ac:dyDescent="0.25">
      <c r="B12" s="38" t="s">
        <v>201</v>
      </c>
      <c r="C12" s="43">
        <v>0.13649186856953202</v>
      </c>
      <c r="D12" s="43">
        <v>8.0872418452036285E-2</v>
      </c>
      <c r="E12" s="43">
        <v>4.6700507614213196E-2</v>
      </c>
      <c r="F12" s="43">
        <v>1.5258215962441316E-2</v>
      </c>
      <c r="G12" s="43">
        <v>2.05761316872428E-3</v>
      </c>
      <c r="I12" s="38" t="s">
        <v>201</v>
      </c>
      <c r="J12" s="43">
        <v>0.17560462670872765</v>
      </c>
      <c r="K12" s="43">
        <v>0.13054187192118227</v>
      </c>
      <c r="L12" s="43">
        <v>3.5294117647058823E-2</v>
      </c>
      <c r="M12" s="43">
        <v>1.2500000000000001E-2</v>
      </c>
      <c r="N12" s="43">
        <v>1.9230769230769232E-2</v>
      </c>
      <c r="P12" s="38" t="s">
        <v>201</v>
      </c>
      <c r="Q12" s="43">
        <v>7.8078327248589444E-2</v>
      </c>
      <c r="R12" s="43">
        <v>4.1883806215016403E-2</v>
      </c>
      <c r="S12" s="43">
        <v>2.5380710659898477E-2</v>
      </c>
      <c r="T12" s="43">
        <v>7.0422535211267607E-3</v>
      </c>
      <c r="U12" s="43">
        <v>0</v>
      </c>
      <c r="W12" s="131"/>
      <c r="X12" s="2" t="s">
        <v>270</v>
      </c>
      <c r="Y12" s="4">
        <f>SUM(C49:C61)</f>
        <v>101302</v>
      </c>
      <c r="Z12" s="4">
        <f>SUM(D49:D61)</f>
        <v>77973</v>
      </c>
      <c r="AA12" s="4">
        <f>SUM(E49:E61)</f>
        <v>51537</v>
      </c>
      <c r="AB12" s="4">
        <f>SUM(F49:F61)</f>
        <v>29959</v>
      </c>
      <c r="AC12" s="4">
        <f>SUM(G49:G61)</f>
        <v>15903</v>
      </c>
    </row>
    <row r="13" spans="2:29" x14ac:dyDescent="0.25">
      <c r="B13" s="38" t="s">
        <v>199</v>
      </c>
      <c r="C13" s="43">
        <v>0.15515336902030757</v>
      </c>
      <c r="D13" s="43">
        <v>0.10511108257351998</v>
      </c>
      <c r="E13" s="43">
        <v>6.3989637305699482E-2</v>
      </c>
      <c r="F13" s="43">
        <v>3.7322274881516584E-2</v>
      </c>
      <c r="G13" s="43">
        <v>1.928374655647383E-2</v>
      </c>
      <c r="I13" s="38" t="s">
        <v>199</v>
      </c>
      <c r="J13" s="43">
        <v>0.22749822820694543</v>
      </c>
      <c r="K13" s="43">
        <v>0.17328042328042328</v>
      </c>
      <c r="L13" s="43">
        <v>0.12433661865049279</v>
      </c>
      <c r="M13" s="43">
        <v>7.0739549839228297E-2</v>
      </c>
      <c r="N13" s="43">
        <v>2.5830258302583026E-2</v>
      </c>
      <c r="P13" s="38" t="s">
        <v>199</v>
      </c>
      <c r="Q13" s="43">
        <v>7.9403517716033642E-2</v>
      </c>
      <c r="R13" s="43">
        <v>5.4449723898805702E-2</v>
      </c>
      <c r="S13" s="43">
        <v>3.2901554404145078E-2</v>
      </c>
      <c r="T13" s="43">
        <v>1.8364928909952605E-2</v>
      </c>
      <c r="U13" s="43">
        <v>9.6418732782369149E-3</v>
      </c>
      <c r="W13" s="175">
        <v>1</v>
      </c>
      <c r="X13" s="175"/>
      <c r="Y13" s="4">
        <f>SUM(C84:C96)</f>
        <v>13325</v>
      </c>
      <c r="Z13" s="4">
        <f>SUM(D84:D96)</f>
        <v>15093</v>
      </c>
      <c r="AA13" s="4">
        <f>SUM(E84:E96)</f>
        <v>13277</v>
      </c>
      <c r="AB13" s="4">
        <f>SUM(F84:F96)</f>
        <v>9678</v>
      </c>
      <c r="AC13" s="4">
        <f>SUM(G84:G96)</f>
        <v>6354</v>
      </c>
    </row>
    <row r="14" spans="2:29" x14ac:dyDescent="0.25">
      <c r="B14" s="38" t="s">
        <v>202</v>
      </c>
      <c r="C14" s="43">
        <v>0.20599848139711463</v>
      </c>
      <c r="D14" s="43">
        <v>0.14978920393485989</v>
      </c>
      <c r="E14" s="43">
        <v>0.10579211848717271</v>
      </c>
      <c r="F14" s="43">
        <v>5.9960215970446151E-2</v>
      </c>
      <c r="G14" s="43">
        <v>3.1380753138075312E-2</v>
      </c>
      <c r="I14" s="38" t="s">
        <v>202</v>
      </c>
      <c r="J14" s="43">
        <v>0.26148028092922743</v>
      </c>
      <c r="K14" s="43">
        <v>0.18912797281993204</v>
      </c>
      <c r="L14" s="43">
        <v>0.1453287197231834</v>
      </c>
      <c r="M14" s="43">
        <v>9.8070739549839234E-2</v>
      </c>
      <c r="N14" s="43">
        <v>4.9295774647887321E-2</v>
      </c>
      <c r="P14" s="38" t="s">
        <v>202</v>
      </c>
      <c r="Q14" s="43">
        <v>0.12406985573272589</v>
      </c>
      <c r="R14" s="43">
        <v>8.3409109696618994E-2</v>
      </c>
      <c r="S14" s="43">
        <v>5.8450145464162918E-2</v>
      </c>
      <c r="T14" s="43">
        <v>3.5237283319124749E-2</v>
      </c>
      <c r="U14" s="43">
        <v>1.4644351464435146E-2</v>
      </c>
      <c r="W14" s="175" t="s">
        <v>170</v>
      </c>
      <c r="X14" s="175"/>
      <c r="Y14" s="4">
        <f>SUM(C102:C114)</f>
        <v>2821</v>
      </c>
      <c r="Z14" s="4">
        <f>SUM(D102:D114)</f>
        <v>5362</v>
      </c>
      <c r="AA14" s="4">
        <f>SUM(E102:E114)</f>
        <v>6442</v>
      </c>
      <c r="AB14" s="4">
        <f>SUM(F102:F114)</f>
        <v>5847</v>
      </c>
      <c r="AC14" s="4">
        <f>SUM(G102:G114)</f>
        <v>4339</v>
      </c>
    </row>
    <row r="15" spans="2:29" x14ac:dyDescent="0.25">
      <c r="B15" s="38" t="s">
        <v>204</v>
      </c>
      <c r="C15" s="43">
        <v>0.24594831362242664</v>
      </c>
      <c r="D15" s="43">
        <v>0.17517384228436161</v>
      </c>
      <c r="E15" s="43">
        <v>0.12421340629274966</v>
      </c>
      <c r="F15" s="43">
        <v>7.7728776185226015E-2</v>
      </c>
      <c r="G15" s="43">
        <v>2.8723404255319149E-2</v>
      </c>
      <c r="I15" s="38" t="s">
        <v>204</v>
      </c>
      <c r="J15" s="43">
        <v>0.29641283826305853</v>
      </c>
      <c r="K15" s="43">
        <v>0.22078907435508346</v>
      </c>
      <c r="L15" s="43">
        <v>0.15364238410596026</v>
      </c>
      <c r="M15" s="43">
        <v>7.9896907216494839E-2</v>
      </c>
      <c r="N15" s="43">
        <v>4.2056074766355138E-2</v>
      </c>
      <c r="P15" s="38" t="s">
        <v>204</v>
      </c>
      <c r="Q15" s="43">
        <v>0.18199737187910645</v>
      </c>
      <c r="R15" s="43">
        <v>0.12309513241603788</v>
      </c>
      <c r="S15" s="43">
        <v>8.1532147742818056E-2</v>
      </c>
      <c r="T15" s="43">
        <v>5.1267916207276734E-2</v>
      </c>
      <c r="U15" s="43">
        <v>2.021276595744681E-2</v>
      </c>
    </row>
    <row r="16" spans="2:29" x14ac:dyDescent="0.25">
      <c r="B16" s="38" t="s">
        <v>205</v>
      </c>
      <c r="C16" s="43">
        <v>0.29496243923994697</v>
      </c>
      <c r="D16" s="43">
        <v>0.22068223908238246</v>
      </c>
      <c r="E16" s="43">
        <v>0.16728022382565161</v>
      </c>
      <c r="F16" s="43">
        <v>0.12470615890926187</v>
      </c>
      <c r="G16" s="43">
        <v>8.0796777081468221E-2</v>
      </c>
      <c r="I16" s="38" t="s">
        <v>205</v>
      </c>
      <c r="J16" s="43">
        <v>0.36459948320413438</v>
      </c>
      <c r="K16" s="43">
        <v>0.27994839660892001</v>
      </c>
      <c r="L16" s="43">
        <v>0.22419783363989373</v>
      </c>
      <c r="M16" s="43">
        <v>0.17407071622846781</v>
      </c>
      <c r="N16" s="43">
        <v>0.10589410589410589</v>
      </c>
      <c r="P16" s="38" t="s">
        <v>205</v>
      </c>
      <c r="Q16" s="43">
        <v>0.21070849904256886</v>
      </c>
      <c r="R16" s="43">
        <v>0.15867136627038653</v>
      </c>
      <c r="S16" s="43">
        <v>0.11942276542482698</v>
      </c>
      <c r="T16" s="43">
        <v>8.838740009402915E-2</v>
      </c>
      <c r="U16" s="43">
        <v>5.4386750223813785E-2</v>
      </c>
      <c r="W16" s="129" t="s">
        <v>244</v>
      </c>
      <c r="X16" s="129"/>
      <c r="Y16" s="129"/>
      <c r="Z16" s="129"/>
      <c r="AA16" s="129"/>
      <c r="AB16" s="129"/>
    </row>
    <row r="17" spans="2:34" x14ac:dyDescent="0.25">
      <c r="B17" s="38" t="s">
        <v>203</v>
      </c>
      <c r="C17" s="43">
        <v>0.39221085759244689</v>
      </c>
      <c r="D17" s="43">
        <v>0.31728691476590637</v>
      </c>
      <c r="E17" s="43">
        <v>0.25312091309000118</v>
      </c>
      <c r="F17" s="43">
        <v>0.19269102990033221</v>
      </c>
      <c r="G17" s="43">
        <v>0.14043209876543211</v>
      </c>
      <c r="I17" s="38" t="s">
        <v>203</v>
      </c>
      <c r="J17" s="43">
        <v>0.44867358708189159</v>
      </c>
      <c r="K17" s="43">
        <v>0.37533875338753386</v>
      </c>
      <c r="L17" s="43">
        <v>0.28501787455313615</v>
      </c>
      <c r="M17" s="43">
        <v>0.23558783477076714</v>
      </c>
      <c r="N17" s="43">
        <v>0.17421335379892555</v>
      </c>
      <c r="P17" s="38" t="s">
        <v>203</v>
      </c>
      <c r="Q17" s="43">
        <v>0.32258064516129031</v>
      </c>
      <c r="R17" s="43">
        <v>0.25294117647058822</v>
      </c>
      <c r="S17" s="43">
        <v>0.19640946379740815</v>
      </c>
      <c r="T17" s="43">
        <v>0.14501661129568105</v>
      </c>
      <c r="U17" s="43">
        <v>0.10617283950617284</v>
      </c>
      <c r="W17" s="197" t="s">
        <v>245</v>
      </c>
      <c r="X17" s="152" t="s">
        <v>22</v>
      </c>
      <c r="Y17" s="152"/>
      <c r="Z17" s="152"/>
      <c r="AA17" s="152"/>
      <c r="AB17" s="152"/>
    </row>
    <row r="18" spans="2:34" x14ac:dyDescent="0.25">
      <c r="B18" s="38" t="s">
        <v>206</v>
      </c>
      <c r="C18" s="43">
        <v>0.4432558139534884</v>
      </c>
      <c r="D18" s="43">
        <v>0.37102362204724409</v>
      </c>
      <c r="E18" s="43">
        <v>0.29600811907983759</v>
      </c>
      <c r="F18" s="43">
        <v>0.21474517565561604</v>
      </c>
      <c r="G18" s="43">
        <v>0.16176470588235292</v>
      </c>
      <c r="I18" s="38" t="s">
        <v>206</v>
      </c>
      <c r="J18" s="43">
        <v>0.47976878612716761</v>
      </c>
      <c r="K18" s="43">
        <v>0.39204545454545453</v>
      </c>
      <c r="L18" s="43">
        <v>0.31783601014370244</v>
      </c>
      <c r="M18" s="43">
        <v>0.22687224669603523</v>
      </c>
      <c r="N18" s="43">
        <v>0.13848631239935588</v>
      </c>
      <c r="P18" s="38" t="s">
        <v>206</v>
      </c>
      <c r="Q18" s="43">
        <v>0.40465116279069768</v>
      </c>
      <c r="R18" s="43">
        <v>0.33921259842519685</v>
      </c>
      <c r="S18" s="43">
        <v>0.26251691474966171</v>
      </c>
      <c r="T18" s="43">
        <v>0.18852053438891639</v>
      </c>
      <c r="U18" s="43">
        <v>0.13321799307958476</v>
      </c>
      <c r="W18" s="197"/>
      <c r="X18" s="2">
        <v>4</v>
      </c>
      <c r="Y18" s="2">
        <v>6</v>
      </c>
      <c r="Z18" s="2">
        <v>8</v>
      </c>
      <c r="AA18" s="2">
        <v>10</v>
      </c>
      <c r="AB18" s="2">
        <v>12</v>
      </c>
    </row>
    <row r="19" spans="2:34" x14ac:dyDescent="0.25">
      <c r="B19" s="38" t="s">
        <v>225</v>
      </c>
      <c r="C19" s="43">
        <v>0.51805054151624552</v>
      </c>
      <c r="D19" s="43">
        <v>0.44064901793339029</v>
      </c>
      <c r="E19" s="43">
        <v>0.38120450033090669</v>
      </c>
      <c r="F19" s="43">
        <v>0.32600992204110563</v>
      </c>
      <c r="G19" s="43">
        <v>0.28899082568807344</v>
      </c>
      <c r="I19" s="38" t="s">
        <v>225</v>
      </c>
      <c r="J19" s="43">
        <v>0.5516888433981576</v>
      </c>
      <c r="K19" s="43">
        <v>0.50159744408945683</v>
      </c>
      <c r="L19" s="43">
        <v>0.41858574911947982</v>
      </c>
      <c r="M19" s="43">
        <v>0.36750130412102244</v>
      </c>
      <c r="N19" s="43">
        <v>0.30217669654289375</v>
      </c>
      <c r="P19" s="38" t="s">
        <v>225</v>
      </c>
      <c r="Q19" s="43">
        <v>0.50722021660649819</v>
      </c>
      <c r="R19" s="43">
        <v>0.42271562766865928</v>
      </c>
      <c r="S19" s="43">
        <v>0.37061548643282594</v>
      </c>
      <c r="T19" s="43">
        <v>0.31892274982282071</v>
      </c>
      <c r="U19" s="43">
        <v>0.28440366972477066</v>
      </c>
      <c r="W19" s="22">
        <v>0</v>
      </c>
      <c r="X19" s="35">
        <v>0.64535404840155364</v>
      </c>
      <c r="Y19" s="35">
        <v>0.69298931456867352</v>
      </c>
      <c r="Z19" s="35">
        <v>0.73290717065036137</v>
      </c>
      <c r="AA19" s="35">
        <v>0.76945668135095446</v>
      </c>
      <c r="AB19" s="35">
        <v>0.82630272952853601</v>
      </c>
    </row>
    <row r="20" spans="2:34" x14ac:dyDescent="0.25">
      <c r="B20" s="38" t="s">
        <v>226</v>
      </c>
      <c r="C20" s="43">
        <v>0.66867469879518071</v>
      </c>
      <c r="D20" s="43">
        <v>0.66595744680851054</v>
      </c>
      <c r="E20" s="43">
        <v>0.58312020460358061</v>
      </c>
      <c r="F20" s="43">
        <v>0.5236406619385342</v>
      </c>
      <c r="G20" s="43">
        <v>0.49324324324324326</v>
      </c>
      <c r="I20" s="38" t="s">
        <v>226</v>
      </c>
      <c r="J20" s="43">
        <v>0.71511627906976749</v>
      </c>
      <c r="K20" s="43">
        <v>0.6541710665258712</v>
      </c>
      <c r="L20" s="43">
        <v>0.59143710587454368</v>
      </c>
      <c r="M20" s="43">
        <v>0.51777916406737368</v>
      </c>
      <c r="N20" s="43">
        <v>0.45178640030733769</v>
      </c>
      <c r="P20" s="38" t="s">
        <v>226</v>
      </c>
      <c r="Q20" s="43">
        <v>0.66265060240963858</v>
      </c>
      <c r="R20" s="43">
        <v>0.65531914893617016</v>
      </c>
      <c r="S20" s="43">
        <v>0.57672634271099743</v>
      </c>
      <c r="T20" s="43">
        <v>0.52245862884160754</v>
      </c>
      <c r="U20" s="43">
        <v>0.48783783783783785</v>
      </c>
      <c r="W20" s="22">
        <v>1</v>
      </c>
      <c r="X20" s="35">
        <v>0.66115391843638405</v>
      </c>
      <c r="Y20" s="35">
        <v>0.71363275039745633</v>
      </c>
      <c r="Z20" s="35">
        <v>0.75324675324675316</v>
      </c>
      <c r="AA20" s="35">
        <v>0.79131799163179906</v>
      </c>
      <c r="AB20" s="35">
        <v>0.81542056074766356</v>
      </c>
    </row>
    <row r="21" spans="2:34" x14ac:dyDescent="0.25">
      <c r="B21" s="38" t="s">
        <v>227</v>
      </c>
      <c r="C21" s="43">
        <v>0.8</v>
      </c>
      <c r="D21" s="43">
        <v>0.62068965517241381</v>
      </c>
      <c r="E21" s="43">
        <v>0.65454545454545454</v>
      </c>
      <c r="F21" s="43">
        <v>0.60759493670886067</v>
      </c>
      <c r="G21" s="43">
        <v>0.51851851851851849</v>
      </c>
      <c r="I21" s="38" t="s">
        <v>227</v>
      </c>
      <c r="J21" s="43">
        <v>0.83783783783783783</v>
      </c>
      <c r="K21" s="43">
        <v>0.75206611570247939</v>
      </c>
      <c r="L21" s="43">
        <v>0.72558139534883725</v>
      </c>
      <c r="M21" s="43">
        <v>0.67355371900826444</v>
      </c>
      <c r="N21" s="43">
        <v>0.56497175141242939</v>
      </c>
      <c r="P21" s="38" t="s">
        <v>227</v>
      </c>
      <c r="Q21" s="43">
        <v>0.8</v>
      </c>
      <c r="R21" s="43">
        <v>0.62068965517241381</v>
      </c>
      <c r="S21" s="43">
        <v>0.65454545454545454</v>
      </c>
      <c r="T21" s="43">
        <v>0.59493670886075944</v>
      </c>
      <c r="U21" s="43">
        <v>0.51851851851851849</v>
      </c>
      <c r="W21" s="22" t="s">
        <v>246</v>
      </c>
      <c r="X21" s="48">
        <v>0.68163804491413471</v>
      </c>
      <c r="Y21" s="48">
        <v>0.74625550660792961</v>
      </c>
      <c r="Z21" s="48">
        <v>0.77292965271593939</v>
      </c>
      <c r="AA21" s="48">
        <v>0.80906921241050123</v>
      </c>
      <c r="AB21" s="48">
        <v>0.83725135623869795</v>
      </c>
    </row>
    <row r="22" spans="2:34" x14ac:dyDescent="0.25">
      <c r="B22" s="38" t="s">
        <v>208</v>
      </c>
      <c r="C22" s="43">
        <f>SUM(J49:J61,J66:J78)/SUM(C49:C61)</f>
        <v>0.19215810151823262</v>
      </c>
      <c r="D22" s="43">
        <f t="shared" ref="D22:G22" si="0">SUM(K49:K61,K66:K78)/SUM(D49:D61)</f>
        <v>0.17751016377463993</v>
      </c>
      <c r="E22" s="43">
        <f t="shared" si="0"/>
        <v>0.16033141238333623</v>
      </c>
      <c r="F22" s="43">
        <f t="shared" si="0"/>
        <v>0.13725424747154444</v>
      </c>
      <c r="G22" s="43">
        <f t="shared" si="0"/>
        <v>0.1139407658932277</v>
      </c>
      <c r="I22" s="38" t="s">
        <v>253</v>
      </c>
      <c r="J22" s="43">
        <f>SUM(J84:J96)/SUM(C84:C96)</f>
        <v>0.32412757973733586</v>
      </c>
      <c r="K22" s="43">
        <f>SUM(K84:K96,K102:K114)/SUM(D84:D96,D102:D113)</f>
        <v>0.33312108150470221</v>
      </c>
      <c r="L22" s="43">
        <f>SUM(L84:L96,L102:L114)/SUM(E84:E96,E102:E113)</f>
        <v>0.32060485718649762</v>
      </c>
      <c r="M22" s="43">
        <f>SUM(M84:M96,M102:M114)/SUM(F84:F96,F102:F113)</f>
        <v>0.30292821974604822</v>
      </c>
      <c r="N22" s="43">
        <f>SUM(N84:N96,N102:N114)/SUM(G84:G96,G102:G113)</f>
        <v>0.2610249177244946</v>
      </c>
      <c r="P22" s="38" t="s">
        <v>208</v>
      </c>
      <c r="Q22" s="43">
        <f>SUM(J49:J61)/SUM(C49:C61)</f>
        <v>0.12511105407593137</v>
      </c>
      <c r="R22" s="43">
        <f t="shared" ref="R22:U22" si="1">SUM(K49:K61)/SUM(D49:D61)</f>
        <v>0.12512023392712862</v>
      </c>
      <c r="S22" s="43">
        <f t="shared" si="1"/>
        <v>0.11977802355589189</v>
      </c>
      <c r="T22" s="43">
        <f t="shared" si="1"/>
        <v>0.10811442304482793</v>
      </c>
      <c r="U22" s="43">
        <f t="shared" si="1"/>
        <v>9.3944538766270513E-2</v>
      </c>
      <c r="W22" s="52"/>
      <c r="X22" s="50"/>
      <c r="Y22" s="50"/>
      <c r="Z22" s="50"/>
      <c r="AA22" s="50"/>
      <c r="AB22" s="50"/>
    </row>
    <row r="23" spans="2:34" x14ac:dyDescent="0.25">
      <c r="B23" t="s">
        <v>252</v>
      </c>
      <c r="C23" s="44"/>
      <c r="D23" s="44"/>
      <c r="E23" s="44"/>
      <c r="F23" s="44"/>
      <c r="G23" s="44"/>
      <c r="I23" s="38" t="s">
        <v>254</v>
      </c>
      <c r="J23" s="43">
        <f>SUM(J103:J115)/SUM(C103:C114)</f>
        <v>0.40283687943262414</v>
      </c>
      <c r="K23" s="43">
        <f>SUM(K103:K115)/SUM(D103:D114)</f>
        <v>0.38906512409031535</v>
      </c>
      <c r="L23" s="43">
        <f>SUM(L103:L115)/SUM(E103:E114)</f>
        <v>0.36733426486570409</v>
      </c>
      <c r="M23" s="43">
        <f>SUM(M103:M115)/SUM(F103:F114)</f>
        <v>0.34006158056790969</v>
      </c>
      <c r="N23" s="43">
        <f>SUM(N103:N115)/SUM(G103:G114)</f>
        <v>0.29529737206085754</v>
      </c>
      <c r="P23" s="51" t="s">
        <v>251</v>
      </c>
      <c r="Q23" s="44"/>
      <c r="R23" s="44"/>
      <c r="S23" s="44"/>
      <c r="T23" s="44"/>
      <c r="U23" s="44"/>
      <c r="W23" s="176" t="s">
        <v>282</v>
      </c>
      <c r="X23" s="176"/>
      <c r="Y23" s="176"/>
      <c r="Z23" s="176"/>
      <c r="AA23" s="176"/>
      <c r="AB23" s="176"/>
      <c r="AC23" s="176"/>
      <c r="AD23" s="176"/>
    </row>
    <row r="24" spans="2:34" x14ac:dyDescent="0.25">
      <c r="W24" s="187" t="s">
        <v>22</v>
      </c>
      <c r="X24" s="188"/>
      <c r="Y24" s="189"/>
      <c r="Z24" s="55">
        <v>4</v>
      </c>
      <c r="AA24" s="55">
        <v>6</v>
      </c>
      <c r="AB24" s="55">
        <v>8</v>
      </c>
      <c r="AC24" s="55">
        <v>10</v>
      </c>
      <c r="AD24" s="55">
        <v>12</v>
      </c>
      <c r="AE24" s="198" t="s">
        <v>288</v>
      </c>
      <c r="AF24" s="198"/>
    </row>
    <row r="25" spans="2:34" x14ac:dyDescent="0.25">
      <c r="B25" s="129" t="s">
        <v>248</v>
      </c>
      <c r="C25" s="129"/>
      <c r="D25" s="129"/>
      <c r="E25" s="129"/>
      <c r="F25" s="129"/>
      <c r="G25" s="129"/>
      <c r="I25" s="129" t="s">
        <v>249</v>
      </c>
      <c r="J25" s="129"/>
      <c r="K25" s="129"/>
      <c r="L25" s="129"/>
      <c r="M25" s="129"/>
      <c r="N25" s="129"/>
      <c r="P25" s="129" t="s">
        <v>250</v>
      </c>
      <c r="Q25" s="129"/>
      <c r="R25" s="129"/>
      <c r="S25" s="129"/>
      <c r="T25" s="129"/>
      <c r="U25" s="129"/>
      <c r="W25" s="2" t="s">
        <v>255</v>
      </c>
      <c r="X25" s="2"/>
      <c r="Y25" s="2"/>
      <c r="Z25" s="152">
        <v>8000</v>
      </c>
      <c r="AA25" s="152"/>
      <c r="AB25" s="152"/>
      <c r="AC25" s="152"/>
      <c r="AD25" s="152"/>
      <c r="AE25" s="198"/>
      <c r="AF25" s="198"/>
    </row>
    <row r="26" spans="2:34" x14ac:dyDescent="0.25">
      <c r="B26" s="128" t="s">
        <v>166</v>
      </c>
      <c r="C26" s="152" t="s">
        <v>22</v>
      </c>
      <c r="D26" s="152"/>
      <c r="E26" s="152"/>
      <c r="F26" s="152"/>
      <c r="G26" s="152"/>
      <c r="I26" s="128" t="s">
        <v>166</v>
      </c>
      <c r="J26" s="152" t="s">
        <v>22</v>
      </c>
      <c r="K26" s="152"/>
      <c r="L26" s="152"/>
      <c r="M26" s="152"/>
      <c r="N26" s="152"/>
      <c r="P26" s="128" t="s">
        <v>166</v>
      </c>
      <c r="Q26" s="152" t="s">
        <v>22</v>
      </c>
      <c r="R26" s="152"/>
      <c r="S26" s="152"/>
      <c r="T26" s="152"/>
      <c r="U26" s="152"/>
      <c r="V26" t="s">
        <v>269</v>
      </c>
      <c r="W26" s="183" t="s">
        <v>284</v>
      </c>
      <c r="X26" s="183"/>
      <c r="Y26" s="183"/>
      <c r="Z26" s="56">
        <f>INDEX(J9:J23,MATCH($AE$27,$I9:$I23,0))</f>
        <v>0.29641283826305853</v>
      </c>
      <c r="AA26" s="56">
        <f>INDEX(K9:K23,MATCH($AE$27,$I9:$I23,0))</f>
        <v>0.22078907435508346</v>
      </c>
      <c r="AB26" s="56">
        <f>INDEX(L9:L23,MATCH($AE$27,$I9:$I23,0))</f>
        <v>0.15364238410596026</v>
      </c>
      <c r="AC26" s="56">
        <f>INDEX(M9:M23,MATCH($AE$27,$I9:$I23,0))</f>
        <v>7.9896907216494839E-2</v>
      </c>
      <c r="AD26" s="56">
        <f>INDEX(N9:N23,MATCH($AE$27,$I9:$I23,0))</f>
        <v>4.2056074766355138E-2</v>
      </c>
      <c r="AE26" s="2" t="s">
        <v>223</v>
      </c>
      <c r="AF26" s="2" t="s">
        <v>279</v>
      </c>
    </row>
    <row r="27" spans="2:34" x14ac:dyDescent="0.25">
      <c r="B27" s="128"/>
      <c r="C27" s="2">
        <v>4</v>
      </c>
      <c r="D27" s="2">
        <v>6</v>
      </c>
      <c r="E27" s="2">
        <v>8</v>
      </c>
      <c r="F27" s="2">
        <v>10</v>
      </c>
      <c r="G27" s="2">
        <v>12</v>
      </c>
      <c r="I27" s="128"/>
      <c r="J27" s="2">
        <v>4</v>
      </c>
      <c r="K27" s="2">
        <v>6</v>
      </c>
      <c r="L27" s="2">
        <v>8</v>
      </c>
      <c r="M27" s="2">
        <v>10</v>
      </c>
      <c r="N27" s="2">
        <v>12</v>
      </c>
      <c r="P27" s="128"/>
      <c r="Q27" s="2">
        <v>4</v>
      </c>
      <c r="R27" s="2">
        <v>6</v>
      </c>
      <c r="S27" s="2">
        <v>8</v>
      </c>
      <c r="T27" s="2">
        <v>10</v>
      </c>
      <c r="U27" s="2">
        <v>12</v>
      </c>
      <c r="W27" s="183" t="s">
        <v>285</v>
      </c>
      <c r="X27" s="183"/>
      <c r="Y27" s="183"/>
      <c r="Z27" s="56">
        <f>INDEX(Q9:Q21,MATCH($AE$27,$P9:$P21,0))</f>
        <v>0.18199737187910645</v>
      </c>
      <c r="AA27" s="56">
        <f>INDEX(R9:R21,MATCH($AE$27,$P9:$P21,0))</f>
        <v>0.12309513241603788</v>
      </c>
      <c r="AB27" s="56">
        <f>INDEX(S9:S21,MATCH($AE$27,$P9:$P21,0))</f>
        <v>8.1532147742818056E-2</v>
      </c>
      <c r="AC27" s="56">
        <f>INDEX(T9:T21,MATCH($AE$27,$P9:$P21,0))</f>
        <v>5.1267916207276734E-2</v>
      </c>
      <c r="AD27" s="56">
        <f>INDEX(U9:U21,MATCH($AE$27,$P9:$P21,0))</f>
        <v>2.021276595744681E-2</v>
      </c>
      <c r="AE27" s="57" t="s">
        <v>204</v>
      </c>
      <c r="AF27" s="57" t="s">
        <v>203</v>
      </c>
    </row>
    <row r="28" spans="2:34" x14ac:dyDescent="0.25">
      <c r="B28" s="38" t="s">
        <v>181</v>
      </c>
      <c r="C28" s="43">
        <v>7.5157146761410221E-2</v>
      </c>
      <c r="D28" s="43">
        <v>5.0991501416430593E-2</v>
      </c>
      <c r="E28" s="43">
        <v>3.048780487804878E-2</v>
      </c>
      <c r="F28" s="43">
        <v>1.8518518518518517E-2</v>
      </c>
      <c r="G28" s="43">
        <v>0</v>
      </c>
      <c r="I28" s="38" t="s">
        <v>181</v>
      </c>
      <c r="J28" s="43">
        <v>4.6210720887245843E-2</v>
      </c>
      <c r="K28" s="43">
        <v>1.8264840182648401E-2</v>
      </c>
      <c r="L28" s="43">
        <v>1.1627906976744186E-2</v>
      </c>
      <c r="M28" s="43">
        <v>4.7393364928909956E-3</v>
      </c>
      <c r="N28" s="43">
        <v>0</v>
      </c>
      <c r="P28" s="38" t="s">
        <v>181</v>
      </c>
      <c r="Q28" s="43">
        <v>1.8181818181818181E-2</v>
      </c>
      <c r="R28" s="43">
        <v>1.5444015444015444E-2</v>
      </c>
      <c r="S28" s="43">
        <v>9.852216748768473E-3</v>
      </c>
      <c r="T28" s="43">
        <v>4.807692307692308E-3</v>
      </c>
      <c r="U28" s="43">
        <v>0</v>
      </c>
      <c r="W28" s="183" t="s">
        <v>256</v>
      </c>
      <c r="X28" s="183"/>
      <c r="Y28" s="183"/>
      <c r="Z28" s="152">
        <v>3000</v>
      </c>
      <c r="AA28" s="152"/>
      <c r="AB28" s="152"/>
      <c r="AC28" s="152"/>
      <c r="AD28" s="152"/>
      <c r="AE28" s="196" t="s">
        <v>287</v>
      </c>
      <c r="AF28" s="166"/>
      <c r="AG28" s="166"/>
      <c r="AH28" s="166"/>
    </row>
    <row r="29" spans="2:34" x14ac:dyDescent="0.25">
      <c r="B29" s="38" t="s">
        <v>198</v>
      </c>
      <c r="C29" s="43">
        <v>8.3982319511681752E-2</v>
      </c>
      <c r="D29" s="43">
        <v>5.145929339477727E-2</v>
      </c>
      <c r="E29" s="43">
        <v>3.5830618892508145E-2</v>
      </c>
      <c r="F29" s="43">
        <v>4.4776119402985072E-2</v>
      </c>
      <c r="G29" s="43">
        <v>0</v>
      </c>
      <c r="I29" s="38" t="s">
        <v>198</v>
      </c>
      <c r="J29" s="43">
        <v>5.8188643829188175E-2</v>
      </c>
      <c r="K29" s="43">
        <v>3.5211267605633798E-2</v>
      </c>
      <c r="L29" s="43">
        <v>2.3752969121140142E-2</v>
      </c>
      <c r="M29" s="43">
        <v>1.06951871657754E-2</v>
      </c>
      <c r="N29" s="43">
        <v>0</v>
      </c>
      <c r="P29" s="38" t="s">
        <v>198</v>
      </c>
      <c r="Q29" s="43">
        <v>3.4682080924855488E-2</v>
      </c>
      <c r="R29" s="43">
        <v>1.4164305949008499E-2</v>
      </c>
      <c r="S29" s="43">
        <v>4.0160642570281121E-3</v>
      </c>
      <c r="T29" s="43">
        <v>7.2992700729927005E-3</v>
      </c>
      <c r="U29" s="43">
        <v>0</v>
      </c>
      <c r="W29" s="183" t="s">
        <v>286</v>
      </c>
      <c r="X29" s="183"/>
      <c r="Y29" s="183"/>
      <c r="Z29" s="56">
        <f>INDEX(J9:J23,MATCH($AF$27,$I9:$I23,0))</f>
        <v>0.44867358708189159</v>
      </c>
      <c r="AA29" s="56">
        <f>INDEX(K9:K23,MATCH($AF$27,$I9:$I23,0))</f>
        <v>0.37533875338753386</v>
      </c>
      <c r="AB29" s="56">
        <f>INDEX(L9:L23,MATCH($AF$27,$I9:$I23,0))</f>
        <v>0.28501787455313615</v>
      </c>
      <c r="AC29" s="56">
        <f>INDEX(M9:M23,MATCH($AF$27,$I9:$I23,0))</f>
        <v>0.23558783477076714</v>
      </c>
      <c r="AD29" s="56">
        <f>INDEX(N9:N23,MATCH($AF$27,$I9:$I23,0))</f>
        <v>0.17421335379892555</v>
      </c>
    </row>
    <row r="30" spans="2:34" x14ac:dyDescent="0.25">
      <c r="B30" s="38" t="s">
        <v>200</v>
      </c>
      <c r="C30" s="43">
        <v>0.11762723289518032</v>
      </c>
      <c r="D30" s="43">
        <v>7.6923076923076927E-2</v>
      </c>
      <c r="E30" s="43">
        <v>4.8865619546247824E-2</v>
      </c>
      <c r="F30" s="43">
        <v>0</v>
      </c>
      <c r="G30" s="43">
        <v>0</v>
      </c>
      <c r="I30" s="38" t="s">
        <v>200</v>
      </c>
      <c r="J30" s="43">
        <v>8.9662838088180805E-2</v>
      </c>
      <c r="K30" s="43">
        <v>5.4958938723941884E-2</v>
      </c>
      <c r="L30" s="43">
        <v>1.9580419580419582E-2</v>
      </c>
      <c r="M30" s="43">
        <v>1.7730496453900707E-2</v>
      </c>
      <c r="N30" s="43">
        <v>0</v>
      </c>
      <c r="P30" s="38" t="s">
        <v>200</v>
      </c>
      <c r="Q30" s="43">
        <v>5.2863436123348019E-2</v>
      </c>
      <c r="R30" s="43">
        <v>3.4403669724770644E-2</v>
      </c>
      <c r="S30" s="43">
        <v>1.1204481792717087E-2</v>
      </c>
      <c r="T30" s="43">
        <v>4.2016806722689074E-3</v>
      </c>
      <c r="U30" s="43">
        <v>0</v>
      </c>
      <c r="W30" s="183" t="s">
        <v>257</v>
      </c>
      <c r="X30" s="183"/>
      <c r="Y30" s="183"/>
      <c r="Z30" s="152">
        <v>-1300</v>
      </c>
      <c r="AA30" s="152"/>
      <c r="AB30" s="152"/>
      <c r="AC30" s="152"/>
      <c r="AD30" s="152"/>
      <c r="AE30" s="196" t="s">
        <v>265</v>
      </c>
      <c r="AF30" s="166"/>
      <c r="AG30" s="166"/>
      <c r="AH30" s="166"/>
    </row>
    <row r="31" spans="2:34" x14ac:dyDescent="0.25">
      <c r="B31" s="38" t="s">
        <v>201</v>
      </c>
      <c r="C31" s="43">
        <v>0.1499621307750568</v>
      </c>
      <c r="D31" s="43">
        <v>9.7427903351519879E-2</v>
      </c>
      <c r="E31" s="43">
        <v>7.4554294975688815E-2</v>
      </c>
      <c r="F31" s="43">
        <v>4.8000000000000001E-2</v>
      </c>
      <c r="G31" s="43">
        <v>0</v>
      </c>
      <c r="I31" s="38" t="s">
        <v>201</v>
      </c>
      <c r="J31" s="43">
        <v>0.11477721376198532</v>
      </c>
      <c r="K31" s="43">
        <v>6.8499758803666183E-2</v>
      </c>
      <c r="L31" s="43">
        <v>4.0369088811995385E-2</v>
      </c>
      <c r="M31" s="43">
        <v>1.4124293785310734E-2</v>
      </c>
      <c r="N31" s="43">
        <v>0</v>
      </c>
      <c r="P31" s="38" t="s">
        <v>201</v>
      </c>
      <c r="Q31" s="43">
        <v>8.5616438356164379E-2</v>
      </c>
      <c r="R31" s="43">
        <v>4.9815498154981555E-2</v>
      </c>
      <c r="S31" s="43">
        <v>2.2633744855967079E-2</v>
      </c>
      <c r="T31" s="43">
        <v>5.3619302949061663E-3</v>
      </c>
      <c r="U31" s="43">
        <v>3.663003663003663E-3</v>
      </c>
      <c r="W31" s="183" t="s">
        <v>280</v>
      </c>
      <c r="X31" s="183"/>
      <c r="Y31" s="183"/>
      <c r="Z31" s="64">
        <f>$Z$25*Z27+$Z$28*(Z26-Z27)+$Z$30*(1-Z26)</f>
        <v>884.56206392668412</v>
      </c>
      <c r="AA31" s="64">
        <f>$Z$25*AA27+$Z$28*(AA26-AA27)+$Z$30*(1-AA26)</f>
        <v>264.86868180704835</v>
      </c>
      <c r="AB31" s="64">
        <f>$Z$25*AB27+$Z$28*(AB26-AB27)+$Z$30*(1-AB26)</f>
        <v>-231.67700963028062</v>
      </c>
      <c r="AC31" s="64">
        <f>$Z$25*AC27+$Z$28*(AC26-AC27)+$Z$30*(1-AC26)</f>
        <v>-700.1037179326886</v>
      </c>
      <c r="AD31" s="64">
        <f>$Z$25*AD27+$Z$28*(AD26-AD27)+$Z$30*(1-AD26)</f>
        <v>-1018.0950487174389</v>
      </c>
      <c r="AE31" t="s">
        <v>294</v>
      </c>
    </row>
    <row r="32" spans="2:34" x14ac:dyDescent="0.25">
      <c r="B32" s="38" t="s">
        <v>199</v>
      </c>
      <c r="C32" s="43">
        <v>0.17049481559259747</v>
      </c>
      <c r="D32" s="43">
        <v>0.12263552113748889</v>
      </c>
      <c r="E32" s="43">
        <v>8.6971830985915488E-2</v>
      </c>
      <c r="F32" s="43">
        <v>6.3473053892215567E-2</v>
      </c>
      <c r="G32" s="43">
        <v>4.2253521126760563E-2</v>
      </c>
      <c r="I32" s="38" t="s">
        <v>199</v>
      </c>
      <c r="J32" s="43">
        <v>0.13223601618077835</v>
      </c>
      <c r="K32" s="43">
        <v>9.2930633919681385E-2</v>
      </c>
      <c r="L32" s="43">
        <v>5.5011520737327194E-2</v>
      </c>
      <c r="M32" s="43">
        <v>3.2828282828282832E-2</v>
      </c>
      <c r="N32" s="43">
        <v>1.1006289308176102E-2</v>
      </c>
      <c r="P32" s="38" t="s">
        <v>199</v>
      </c>
      <c r="Q32" s="43">
        <v>9.3722369584438553E-2</v>
      </c>
      <c r="R32" s="43">
        <v>6.6427289048473975E-2</v>
      </c>
      <c r="S32" s="43">
        <v>3.9772727272727272E-2</v>
      </c>
      <c r="T32" s="43">
        <v>2.1943573667711599E-2</v>
      </c>
      <c r="U32" s="43">
        <v>1.9900497512437811E-2</v>
      </c>
      <c r="W32" s="183" t="s">
        <v>281</v>
      </c>
      <c r="X32" s="183"/>
      <c r="Y32" s="183"/>
      <c r="Z32" s="64">
        <f>$Z$28*Z29+$Z$30*(1-Z29)</f>
        <v>629.29642445213392</v>
      </c>
      <c r="AA32" s="64">
        <f>$Z$28*AA29+$Z$30*(1-AA29)</f>
        <v>313.95663956639567</v>
      </c>
      <c r="AB32" s="64">
        <f>$Z$28*AB29+$Z$30*(1-AB29)</f>
        <v>-74.42313942151452</v>
      </c>
      <c r="AC32" s="64">
        <f>$Z$28*AC29+$Z$30*(1-AC29)</f>
        <v>-286.97231048570131</v>
      </c>
      <c r="AD32" s="64">
        <f>$Z$28*AD29+$Z$30*(1-AD29)</f>
        <v>-550.88257866462004</v>
      </c>
    </row>
    <row r="33" spans="2:30" x14ac:dyDescent="0.25">
      <c r="B33" s="38" t="s">
        <v>202</v>
      </c>
      <c r="C33" s="43">
        <v>0.22385211687537268</v>
      </c>
      <c r="D33" s="43">
        <v>0.17250982961992137</v>
      </c>
      <c r="E33" s="43">
        <v>0.13121406831247887</v>
      </c>
      <c r="F33" s="43">
        <v>8.3916083916083919E-2</v>
      </c>
      <c r="G33" s="43">
        <v>4.1841004184100417E-2</v>
      </c>
      <c r="I33" s="38" t="s">
        <v>202</v>
      </c>
      <c r="J33" s="43">
        <v>0.18048062775870524</v>
      </c>
      <c r="K33" s="43">
        <v>0.13723831676887291</v>
      </c>
      <c r="L33" s="43">
        <v>9.7865853658536589E-2</v>
      </c>
      <c r="M33" s="43">
        <v>5.6543837357052096E-2</v>
      </c>
      <c r="N33" s="43">
        <v>3.5937499999999997E-2</v>
      </c>
      <c r="P33" s="38" t="s">
        <v>202</v>
      </c>
      <c r="Q33" s="43">
        <v>0.14144271570014144</v>
      </c>
      <c r="R33" s="43">
        <v>8.7025316455696194E-2</v>
      </c>
      <c r="S33" s="43">
        <v>6.8679245283018872E-2</v>
      </c>
      <c r="T33" s="43">
        <v>4.0254237288135597E-2</v>
      </c>
      <c r="U33" s="43">
        <v>2.1621621621621623E-2</v>
      </c>
      <c r="W33" s="183" t="s">
        <v>266</v>
      </c>
      <c r="X33" s="183"/>
      <c r="Y33" s="183"/>
      <c r="Z33" s="64">
        <f>Z32-Z31</f>
        <v>-255.2656394745502</v>
      </c>
      <c r="AA33" s="64">
        <f>AA32-AA31</f>
        <v>49.087957759347319</v>
      </c>
      <c r="AB33" s="64">
        <f>AB32-AB31</f>
        <v>157.2538702087661</v>
      </c>
      <c r="AC33" s="64">
        <f>AC32-AC31</f>
        <v>413.13140744698728</v>
      </c>
      <c r="AD33" s="64">
        <f>AD32-AD31</f>
        <v>467.21247005281884</v>
      </c>
    </row>
    <row r="34" spans="2:30" x14ac:dyDescent="0.25">
      <c r="B34" s="38" t="s">
        <v>204</v>
      </c>
      <c r="C34" s="43">
        <v>0.26071306136441552</v>
      </c>
      <c r="D34" s="43">
        <v>0.19838661487899611</v>
      </c>
      <c r="E34" s="43">
        <v>0.15367316341829085</v>
      </c>
      <c r="F34" s="43">
        <v>0.10922330097087379</v>
      </c>
      <c r="G34" s="43">
        <v>2.8571428571428574E-2</v>
      </c>
      <c r="I34" s="38" t="s">
        <v>204</v>
      </c>
      <c r="J34" s="43">
        <v>0.22178430670010749</v>
      </c>
      <c r="K34" s="43">
        <v>0.15942576501700037</v>
      </c>
      <c r="L34" s="43">
        <v>0.12059369202226344</v>
      </c>
      <c r="M34" s="43">
        <v>7.6354679802955669E-2</v>
      </c>
      <c r="N34" s="43">
        <v>3.4912718204488782E-2</v>
      </c>
      <c r="P34" s="38" t="s">
        <v>204</v>
      </c>
      <c r="Q34" s="43">
        <v>0.20907297830374752</v>
      </c>
      <c r="R34" s="43">
        <v>0.12810457516339868</v>
      </c>
      <c r="S34" s="43">
        <v>7.6704545454545456E-2</v>
      </c>
      <c r="T34" s="43">
        <v>5.762711864406779E-2</v>
      </c>
      <c r="U34" s="43">
        <v>2.3041474654377881E-2</v>
      </c>
    </row>
    <row r="35" spans="2:30" x14ac:dyDescent="0.25">
      <c r="B35" s="38" t="s">
        <v>205</v>
      </c>
      <c r="C35" s="43">
        <v>0.31412683388547091</v>
      </c>
      <c r="D35" s="43">
        <v>0.24233276986235208</v>
      </c>
      <c r="E35" s="43">
        <v>0.18986083499005962</v>
      </c>
      <c r="F35" s="43">
        <v>0.15126416739319964</v>
      </c>
      <c r="G35" s="43">
        <v>9.1787439613526575E-2</v>
      </c>
      <c r="I35" s="38" t="s">
        <v>205</v>
      </c>
      <c r="J35" s="43">
        <v>0.27110389610389612</v>
      </c>
      <c r="K35" s="43">
        <v>0.20643996388805297</v>
      </c>
      <c r="L35" s="43">
        <v>0.16297851720239057</v>
      </c>
      <c r="M35" s="43">
        <v>0.12379301807378064</v>
      </c>
      <c r="N35" s="43">
        <v>8.214624881291549E-2</v>
      </c>
      <c r="P35" s="38" t="s">
        <v>205</v>
      </c>
      <c r="Q35" s="43">
        <v>0.22235872235872237</v>
      </c>
      <c r="R35" s="43">
        <v>0.17393705135284374</v>
      </c>
      <c r="S35" s="43">
        <v>0.13045319779754341</v>
      </c>
      <c r="T35" s="43">
        <v>9.8390804597701137E-2</v>
      </c>
      <c r="U35" s="43">
        <v>7.301173402868319E-2</v>
      </c>
      <c r="W35" s="176" t="s">
        <v>264</v>
      </c>
      <c r="X35" s="176"/>
      <c r="Y35" s="176"/>
      <c r="Z35" s="176"/>
    </row>
    <row r="36" spans="2:30" x14ac:dyDescent="0.25">
      <c r="B36" s="38" t="s">
        <v>203</v>
      </c>
      <c r="C36" s="43">
        <v>0.41114982578397213</v>
      </c>
      <c r="D36" s="43">
        <v>0.34655172413793101</v>
      </c>
      <c r="E36" s="43">
        <v>0.27890943277969288</v>
      </c>
      <c r="F36" s="43">
        <v>0.21449970041941283</v>
      </c>
      <c r="G36" s="43">
        <v>0.15982404692082111</v>
      </c>
      <c r="I36" s="38" t="s">
        <v>203</v>
      </c>
      <c r="J36" s="43">
        <v>0.37586423632935262</v>
      </c>
      <c r="K36" s="43">
        <v>0.30109157064887809</v>
      </c>
      <c r="L36" s="43">
        <v>0.24886998138792873</v>
      </c>
      <c r="M36" s="43">
        <v>0.19341421143847487</v>
      </c>
      <c r="N36" s="43">
        <v>0.13914780292942741</v>
      </c>
      <c r="P36" s="38" t="s">
        <v>203</v>
      </c>
      <c r="Q36" s="43">
        <v>0.29166666666666669</v>
      </c>
      <c r="R36" s="43">
        <v>0.25</v>
      </c>
      <c r="S36" s="43">
        <v>0.20767649074708705</v>
      </c>
      <c r="T36" s="43">
        <v>0.16643929058663029</v>
      </c>
      <c r="U36" s="43">
        <v>0.12973484848484848</v>
      </c>
      <c r="W36" s="183" t="s">
        <v>283</v>
      </c>
      <c r="X36" s="183"/>
      <c r="Y36" s="2" t="s">
        <v>258</v>
      </c>
      <c r="Z36" s="2" t="s">
        <v>259</v>
      </c>
    </row>
    <row r="37" spans="2:30" x14ac:dyDescent="0.25">
      <c r="B37" s="38" t="s">
        <v>206</v>
      </c>
      <c r="C37" s="43">
        <v>0.44840116279069769</v>
      </c>
      <c r="D37" s="43">
        <v>0.39607097591888468</v>
      </c>
      <c r="E37" s="43">
        <v>0.32767402376910021</v>
      </c>
      <c r="F37" s="43">
        <v>0.24521739130434783</v>
      </c>
      <c r="G37" s="43">
        <v>0.20183486238532111</v>
      </c>
      <c r="I37" s="38" t="s">
        <v>206</v>
      </c>
      <c r="J37" s="43">
        <v>0.43272171253822628</v>
      </c>
      <c r="K37" s="43">
        <v>0.35481239804241438</v>
      </c>
      <c r="L37" s="43">
        <v>0.29086538461538464</v>
      </c>
      <c r="M37" s="43">
        <v>0.20882669537136705</v>
      </c>
      <c r="N37" s="43">
        <v>0.15129151291512916</v>
      </c>
      <c r="P37" s="38" t="s">
        <v>206</v>
      </c>
      <c r="Q37" s="43">
        <v>0.44166666666666671</v>
      </c>
      <c r="R37" s="43">
        <v>0.31805929919137466</v>
      </c>
      <c r="S37" s="43">
        <v>0.23773584905660378</v>
      </c>
      <c r="T37" s="43">
        <v>0.19148936170212766</v>
      </c>
      <c r="U37" s="43">
        <v>0.15404040404040403</v>
      </c>
      <c r="W37" s="2" t="s">
        <v>260</v>
      </c>
      <c r="X37" s="2"/>
      <c r="Y37" s="4">
        <v>3700</v>
      </c>
      <c r="Z37" s="4">
        <f>Y37*1.5</f>
        <v>5550</v>
      </c>
    </row>
    <row r="38" spans="2:30" x14ac:dyDescent="0.25">
      <c r="B38" s="38" t="s">
        <v>225</v>
      </c>
      <c r="C38" s="43">
        <v>0.55588235294117638</v>
      </c>
      <c r="D38" s="43">
        <v>0.47864768683274017</v>
      </c>
      <c r="E38" s="43">
        <v>0.43439716312056736</v>
      </c>
      <c r="F38" s="43">
        <v>0.38799076212471134</v>
      </c>
      <c r="G38" s="43">
        <v>0.32</v>
      </c>
      <c r="I38" s="38" t="s">
        <v>225</v>
      </c>
      <c r="J38" s="43">
        <v>0.47953216374269003</v>
      </c>
      <c r="K38" s="43">
        <v>0.41541755888650966</v>
      </c>
      <c r="L38" s="43">
        <v>0.36753445635528331</v>
      </c>
      <c r="M38" s="43">
        <v>0.32222222222222219</v>
      </c>
      <c r="N38" s="43">
        <v>0.29577464788732394</v>
      </c>
      <c r="P38" s="38" t="s">
        <v>225</v>
      </c>
      <c r="Q38" s="43">
        <v>0.37209302325581395</v>
      </c>
      <c r="R38" s="43">
        <v>0.37323943661971826</v>
      </c>
      <c r="S38" s="43">
        <v>0.30952380952380953</v>
      </c>
      <c r="T38" s="43">
        <v>0.2557471264367816</v>
      </c>
      <c r="U38" s="43">
        <v>0.26086956521739135</v>
      </c>
      <c r="W38" s="2" t="s">
        <v>261</v>
      </c>
      <c r="X38" s="2"/>
      <c r="Y38" s="4">
        <v>5000</v>
      </c>
      <c r="Z38" s="4">
        <f>Y38*1.5</f>
        <v>7500</v>
      </c>
    </row>
    <row r="39" spans="2:30" x14ac:dyDescent="0.25">
      <c r="B39" s="38" t="s">
        <v>226</v>
      </c>
      <c r="C39" s="43">
        <v>0.71875</v>
      </c>
      <c r="D39" s="43">
        <v>0.73271889400921664</v>
      </c>
      <c r="E39" s="43">
        <v>0.67803030303030298</v>
      </c>
      <c r="F39" s="43">
        <v>0.6094420600858369</v>
      </c>
      <c r="G39" s="43">
        <v>0.5</v>
      </c>
      <c r="I39" s="38" t="s">
        <v>226</v>
      </c>
      <c r="J39" s="43">
        <v>0.5901639344262295</v>
      </c>
      <c r="K39" s="43">
        <v>0.6387434554973821</v>
      </c>
      <c r="L39" s="43">
        <v>0.55263157894736847</v>
      </c>
      <c r="M39" s="43">
        <v>0.53125</v>
      </c>
      <c r="N39" s="43">
        <v>0.53221288515406162</v>
      </c>
      <c r="P39" s="38" t="s">
        <v>226</v>
      </c>
      <c r="Q39" s="43">
        <v>0.66666666666666663</v>
      </c>
      <c r="R39" s="43">
        <v>0.5161290322580645</v>
      </c>
      <c r="S39" s="43">
        <v>0.48550724637681159</v>
      </c>
      <c r="T39" s="43">
        <v>0.40609137055837563</v>
      </c>
      <c r="U39" s="43">
        <v>0.43096234309623432</v>
      </c>
      <c r="W39" s="2" t="s">
        <v>262</v>
      </c>
      <c r="X39" s="2"/>
      <c r="Y39" s="4">
        <v>6300</v>
      </c>
      <c r="Z39" s="4">
        <f>Y39*1.5</f>
        <v>9450</v>
      </c>
    </row>
    <row r="40" spans="2:30" x14ac:dyDescent="0.25">
      <c r="B40" s="38" t="s">
        <v>227</v>
      </c>
      <c r="C40" s="43">
        <v>0.8</v>
      </c>
      <c r="D40" s="43">
        <v>0.55555555555555558</v>
      </c>
      <c r="E40" s="43">
        <v>0.61904761904761907</v>
      </c>
      <c r="F40" s="43">
        <v>0.66666666666666663</v>
      </c>
      <c r="G40" s="43">
        <v>0.61538461538461542</v>
      </c>
      <c r="I40" s="38" t="s">
        <v>227</v>
      </c>
      <c r="J40" s="43">
        <v>0.8</v>
      </c>
      <c r="K40" s="43">
        <v>0.6</v>
      </c>
      <c r="L40" s="43">
        <v>0.63636363636363635</v>
      </c>
      <c r="M40" s="43">
        <v>0.625</v>
      </c>
      <c r="N40" s="43">
        <v>0.47826086956521741</v>
      </c>
      <c r="P40" s="38" t="s">
        <v>227</v>
      </c>
      <c r="Q40" s="43">
        <v>0.8</v>
      </c>
      <c r="R40" s="43">
        <v>0.8</v>
      </c>
      <c r="S40" s="43">
        <v>0.75</v>
      </c>
      <c r="T40" s="43">
        <v>0.53846153846153844</v>
      </c>
      <c r="U40" s="43">
        <v>0.5</v>
      </c>
      <c r="W40" s="183" t="s">
        <v>263</v>
      </c>
      <c r="X40" s="183"/>
      <c r="Y40" s="4">
        <v>7600</v>
      </c>
      <c r="Z40" s="4">
        <f>Y40*1.5</f>
        <v>11400</v>
      </c>
    </row>
    <row r="41" spans="2:30" x14ac:dyDescent="0.25">
      <c r="B41" s="38" t="s">
        <v>208</v>
      </c>
      <c r="C41" s="43">
        <v>0.20550132007122246</v>
      </c>
      <c r="D41" s="43">
        <v>0.19794676021461</v>
      </c>
      <c r="E41" s="43">
        <v>0.18897058823529411</v>
      </c>
      <c r="F41" s="43">
        <v>0.1735474006116208</v>
      </c>
      <c r="G41" s="43">
        <v>0.1451729106628242</v>
      </c>
      <c r="I41" s="38" t="s">
        <v>208</v>
      </c>
      <c r="J41" s="43">
        <v>0.17260282859737902</v>
      </c>
      <c r="K41" s="43">
        <v>0.16470280178057084</v>
      </c>
      <c r="L41" s="43">
        <v>0.15419441905010667</v>
      </c>
      <c r="M41" s="43">
        <v>0.13720846788661645</v>
      </c>
      <c r="N41" s="43">
        <v>0.11829740187949143</v>
      </c>
      <c r="P41" s="38" t="s">
        <v>208</v>
      </c>
      <c r="Q41" s="43">
        <v>0.14213293278257605</v>
      </c>
      <c r="R41" s="43">
        <v>0.13116838090835548</v>
      </c>
      <c r="S41" s="43">
        <v>0.11788788578626916</v>
      </c>
      <c r="T41" s="43">
        <v>0.10249510763209393</v>
      </c>
      <c r="U41" s="43">
        <v>9.3872008148022407E-2</v>
      </c>
      <c r="W41" s="183" t="s">
        <v>267</v>
      </c>
      <c r="X41" s="183"/>
      <c r="Y41" s="4">
        <v>9200</v>
      </c>
      <c r="Z41" s="4">
        <f>Y41*1.5</f>
        <v>13800</v>
      </c>
    </row>
    <row r="44" spans="2:30" ht="18.75" x14ac:dyDescent="0.3">
      <c r="B44" s="125" t="s">
        <v>46</v>
      </c>
      <c r="C44" s="125"/>
      <c r="D44" s="125"/>
      <c r="E44" s="125"/>
      <c r="F44" s="125"/>
      <c r="G44" s="125"/>
      <c r="H44" s="125"/>
      <c r="I44" s="125"/>
      <c r="J44" s="125"/>
      <c r="K44" s="125"/>
      <c r="L44" s="125"/>
      <c r="M44" s="125"/>
      <c r="N44" s="125"/>
      <c r="O44" s="125"/>
      <c r="P44" s="125"/>
      <c r="Q44" s="125"/>
      <c r="R44" s="125"/>
      <c r="S44" s="125"/>
      <c r="T44" s="125"/>
      <c r="U44" s="125"/>
      <c r="V44" s="125"/>
      <c r="W44" s="125"/>
      <c r="X44" s="125"/>
      <c r="Y44" s="125"/>
      <c r="Z44" s="125"/>
      <c r="AA44" s="125"/>
      <c r="AB44" s="125"/>
    </row>
    <row r="45" spans="2:30" x14ac:dyDescent="0.25">
      <c r="Q45" s="46"/>
      <c r="R45" s="46"/>
      <c r="S45" s="46"/>
      <c r="T45" s="46"/>
      <c r="U45" s="46"/>
    </row>
    <row r="46" spans="2:30" x14ac:dyDescent="0.25">
      <c r="B46" s="129" t="s">
        <v>223</v>
      </c>
      <c r="C46" s="129"/>
      <c r="D46" s="129"/>
      <c r="E46" s="129"/>
      <c r="F46" s="129"/>
      <c r="G46" s="129"/>
      <c r="I46" s="129" t="s">
        <v>209</v>
      </c>
      <c r="J46" s="129"/>
      <c r="K46" s="129"/>
      <c r="L46" s="129"/>
      <c r="M46" s="129"/>
      <c r="N46" s="129"/>
      <c r="P46" s="129" t="s">
        <v>209</v>
      </c>
      <c r="Q46" s="129"/>
      <c r="R46" s="129"/>
      <c r="S46" s="129"/>
      <c r="T46" s="129"/>
      <c r="U46" s="129"/>
      <c r="W46" s="129" t="s">
        <v>237</v>
      </c>
      <c r="X46" s="129"/>
      <c r="Y46" s="129"/>
      <c r="Z46" s="129"/>
      <c r="AA46" s="129"/>
      <c r="AB46" s="129"/>
    </row>
    <row r="47" spans="2:30" x14ac:dyDescent="0.25">
      <c r="B47" s="128" t="s">
        <v>166</v>
      </c>
      <c r="C47" s="152" t="s">
        <v>22</v>
      </c>
      <c r="D47" s="152"/>
      <c r="E47" s="152"/>
      <c r="F47" s="152"/>
      <c r="G47" s="152"/>
      <c r="I47" s="128" t="s">
        <v>166</v>
      </c>
      <c r="J47" s="152" t="s">
        <v>22</v>
      </c>
      <c r="K47" s="152"/>
      <c r="L47" s="152"/>
      <c r="M47" s="152"/>
      <c r="N47" s="152"/>
      <c r="P47" s="128" t="s">
        <v>166</v>
      </c>
      <c r="Q47" s="152" t="s">
        <v>22</v>
      </c>
      <c r="R47" s="152"/>
      <c r="S47" s="152"/>
      <c r="T47" s="152"/>
      <c r="U47" s="152"/>
      <c r="W47" s="128" t="s">
        <v>166</v>
      </c>
      <c r="X47" s="152" t="s">
        <v>22</v>
      </c>
      <c r="Y47" s="152"/>
      <c r="Z47" s="152"/>
      <c r="AA47" s="152"/>
      <c r="AB47" s="152"/>
    </row>
    <row r="48" spans="2:30" x14ac:dyDescent="0.25">
      <c r="B48" s="128"/>
      <c r="C48" s="2">
        <v>4</v>
      </c>
      <c r="D48" s="2">
        <v>6</v>
      </c>
      <c r="E48" s="2">
        <v>8</v>
      </c>
      <c r="F48" s="2">
        <v>10</v>
      </c>
      <c r="G48" s="2">
        <v>12</v>
      </c>
      <c r="I48" s="128"/>
      <c r="J48" s="2">
        <v>4</v>
      </c>
      <c r="K48" s="2">
        <v>6</v>
      </c>
      <c r="L48" s="2">
        <v>8</v>
      </c>
      <c r="M48" s="2">
        <v>10</v>
      </c>
      <c r="N48" s="2">
        <v>12</v>
      </c>
      <c r="P48" s="128"/>
      <c r="Q48" s="2">
        <v>4</v>
      </c>
      <c r="R48" s="2">
        <v>6</v>
      </c>
      <c r="S48" s="2">
        <v>8</v>
      </c>
      <c r="T48" s="2">
        <v>10</v>
      </c>
      <c r="U48" s="2">
        <v>12</v>
      </c>
      <c r="W48" s="128"/>
      <c r="X48" s="2">
        <v>4</v>
      </c>
      <c r="Y48" s="2">
        <v>6</v>
      </c>
      <c r="Z48" s="2">
        <v>8</v>
      </c>
      <c r="AA48" s="2">
        <v>10</v>
      </c>
      <c r="AB48" s="2">
        <v>12</v>
      </c>
    </row>
    <row r="49" spans="2:28" x14ac:dyDescent="0.25">
      <c r="B49" s="2">
        <v>4</v>
      </c>
      <c r="C49" s="4">
        <v>5557</v>
      </c>
      <c r="D49" s="4">
        <v>1622</v>
      </c>
      <c r="E49" s="4">
        <v>711</v>
      </c>
      <c r="F49" s="4">
        <v>473</v>
      </c>
      <c r="G49" s="4">
        <v>279</v>
      </c>
      <c r="I49" s="2">
        <v>4</v>
      </c>
      <c r="J49" s="4">
        <v>179</v>
      </c>
      <c r="K49" s="4">
        <v>26</v>
      </c>
      <c r="L49" s="4">
        <v>9</v>
      </c>
      <c r="M49" s="4">
        <v>3</v>
      </c>
      <c r="N49" s="4">
        <v>0</v>
      </c>
      <c r="P49" s="2">
        <v>4</v>
      </c>
      <c r="Q49" s="43">
        <f t="shared" ref="Q49:Q61" si="2">J49/C49</f>
        <v>3.2211624977505848E-2</v>
      </c>
      <c r="R49" s="43">
        <f t="shared" ref="R49:R61" si="3">K49/D49</f>
        <v>1.6029593094944512E-2</v>
      </c>
      <c r="S49" s="43">
        <f t="shared" ref="S49:S61" si="4">L49/E49</f>
        <v>1.2658227848101266E-2</v>
      </c>
      <c r="T49" s="43">
        <f t="shared" ref="T49:T61" si="5">M49/F49</f>
        <v>6.3424947145877377E-3</v>
      </c>
      <c r="U49" s="43">
        <f t="shared" ref="U49:U61" si="6">N49/G49</f>
        <v>0</v>
      </c>
      <c r="W49" s="2">
        <v>4</v>
      </c>
      <c r="X49" s="43">
        <f>Q49+Q66</f>
        <v>6.3883390318517183E-2</v>
      </c>
      <c r="Y49" s="43">
        <f t="shared" ref="Y49:AB61" si="7">R49+R66</f>
        <v>3.2059186189889025E-2</v>
      </c>
      <c r="Z49" s="43">
        <f t="shared" si="7"/>
        <v>1.5471167369901548E-2</v>
      </c>
      <c r="AA49" s="43">
        <f t="shared" si="7"/>
        <v>6.3424947145877377E-3</v>
      </c>
      <c r="AB49" s="43">
        <f t="shared" si="7"/>
        <v>0</v>
      </c>
    </row>
    <row r="50" spans="2:28" x14ac:dyDescent="0.25">
      <c r="B50" s="2">
        <v>3</v>
      </c>
      <c r="C50" s="4">
        <v>7228</v>
      </c>
      <c r="D50" s="4">
        <v>2649</v>
      </c>
      <c r="E50" s="4">
        <v>977</v>
      </c>
      <c r="F50" s="4">
        <v>391</v>
      </c>
      <c r="G50" s="4">
        <v>248</v>
      </c>
      <c r="I50" s="2">
        <v>3</v>
      </c>
      <c r="J50" s="4">
        <v>238</v>
      </c>
      <c r="K50" s="4">
        <v>43</v>
      </c>
      <c r="L50" s="4">
        <v>7</v>
      </c>
      <c r="M50" s="4">
        <v>4</v>
      </c>
      <c r="N50" s="4">
        <v>0</v>
      </c>
      <c r="P50" s="2">
        <v>3</v>
      </c>
      <c r="Q50" s="43">
        <f t="shared" si="2"/>
        <v>3.2927504150525734E-2</v>
      </c>
      <c r="R50" s="43">
        <f t="shared" si="3"/>
        <v>1.6232540581351453E-2</v>
      </c>
      <c r="S50" s="43">
        <f t="shared" si="4"/>
        <v>7.164790174002047E-3</v>
      </c>
      <c r="T50" s="43">
        <f t="shared" si="5"/>
        <v>1.0230179028132993E-2</v>
      </c>
      <c r="U50" s="43">
        <f t="shared" si="6"/>
        <v>0</v>
      </c>
      <c r="W50" s="2">
        <v>3</v>
      </c>
      <c r="X50" s="43">
        <f t="shared" ref="X50:X61" si="8">Q50+Q67</f>
        <v>7.4017708909795241E-2</v>
      </c>
      <c r="Y50" s="43">
        <f t="shared" si="7"/>
        <v>4.0392600981502449E-2</v>
      </c>
      <c r="Z50" s="43">
        <f t="shared" si="7"/>
        <v>2.2517911975435005E-2</v>
      </c>
      <c r="AA50" s="43">
        <f t="shared" si="7"/>
        <v>1.5345268542199489E-2</v>
      </c>
      <c r="AB50" s="43">
        <f t="shared" si="7"/>
        <v>0</v>
      </c>
    </row>
    <row r="51" spans="2:28" x14ac:dyDescent="0.25">
      <c r="B51" s="2">
        <v>3.32</v>
      </c>
      <c r="C51" s="4">
        <v>9087</v>
      </c>
      <c r="D51" s="4">
        <v>4177</v>
      </c>
      <c r="E51" s="4">
        <v>1645</v>
      </c>
      <c r="F51" s="4">
        <v>649</v>
      </c>
      <c r="G51" s="4">
        <v>316</v>
      </c>
      <c r="I51" s="2">
        <v>3.32</v>
      </c>
      <c r="J51" s="4">
        <v>383</v>
      </c>
      <c r="K51" s="4">
        <v>120</v>
      </c>
      <c r="L51" s="4">
        <v>16</v>
      </c>
      <c r="M51" s="4">
        <v>2</v>
      </c>
      <c r="N51" s="4">
        <v>0</v>
      </c>
      <c r="P51" s="2">
        <v>3.32</v>
      </c>
      <c r="Q51" s="43">
        <f t="shared" si="2"/>
        <v>4.2148123693188072E-2</v>
      </c>
      <c r="R51" s="43">
        <f t="shared" si="3"/>
        <v>2.8728752693320564E-2</v>
      </c>
      <c r="S51" s="43">
        <f t="shared" si="4"/>
        <v>9.7264437689969611E-3</v>
      </c>
      <c r="T51" s="43">
        <f t="shared" si="5"/>
        <v>3.0816640986132513E-3</v>
      </c>
      <c r="U51" s="43">
        <f t="shared" si="6"/>
        <v>0</v>
      </c>
      <c r="W51" s="2">
        <v>3.32</v>
      </c>
      <c r="X51" s="43">
        <f t="shared" si="8"/>
        <v>0.10608561681523054</v>
      </c>
      <c r="Y51" s="43">
        <f t="shared" si="7"/>
        <v>6.4160881015082591E-2</v>
      </c>
      <c r="Z51" s="43">
        <f t="shared" si="7"/>
        <v>2.7963525835866261E-2</v>
      </c>
      <c r="AA51" s="43">
        <f t="shared" si="7"/>
        <v>9.2449922958397542E-3</v>
      </c>
      <c r="AB51" s="43">
        <f t="shared" si="7"/>
        <v>0</v>
      </c>
    </row>
    <row r="52" spans="2:28" x14ac:dyDescent="0.25">
      <c r="B52" s="2">
        <v>3.52</v>
      </c>
      <c r="C52" s="4">
        <v>12052</v>
      </c>
      <c r="D52" s="4">
        <v>5181</v>
      </c>
      <c r="E52" s="4">
        <v>1970</v>
      </c>
      <c r="F52" s="4">
        <v>852</v>
      </c>
      <c r="G52" s="4">
        <v>486</v>
      </c>
      <c r="I52" s="2">
        <v>3.52</v>
      </c>
      <c r="J52" s="4">
        <v>941</v>
      </c>
      <c r="K52" s="4">
        <v>217</v>
      </c>
      <c r="L52" s="4">
        <v>50</v>
      </c>
      <c r="M52" s="4">
        <v>6</v>
      </c>
      <c r="N52" s="4">
        <v>0</v>
      </c>
      <c r="P52" s="2">
        <v>3.52</v>
      </c>
      <c r="Q52" s="43">
        <f t="shared" si="2"/>
        <v>7.8078327248589444E-2</v>
      </c>
      <c r="R52" s="43">
        <f t="shared" si="3"/>
        <v>4.1883806215016403E-2</v>
      </c>
      <c r="S52" s="43">
        <f t="shared" si="4"/>
        <v>2.5380710659898477E-2</v>
      </c>
      <c r="T52" s="43">
        <f t="shared" si="5"/>
        <v>7.0422535211267607E-3</v>
      </c>
      <c r="U52" s="43">
        <f t="shared" si="6"/>
        <v>0</v>
      </c>
      <c r="W52" s="2">
        <v>3.52</v>
      </c>
      <c r="X52" s="43">
        <f t="shared" si="8"/>
        <v>0.13649186856953202</v>
      </c>
      <c r="Y52" s="43">
        <f t="shared" si="7"/>
        <v>8.0872418452036285E-2</v>
      </c>
      <c r="Z52" s="43">
        <f t="shared" si="7"/>
        <v>4.6700507614213196E-2</v>
      </c>
      <c r="AA52" s="43">
        <f t="shared" si="7"/>
        <v>1.5258215962441316E-2</v>
      </c>
      <c r="AB52" s="43">
        <f t="shared" si="7"/>
        <v>2.05761316872428E-3</v>
      </c>
    </row>
    <row r="53" spans="2:28" x14ac:dyDescent="0.25">
      <c r="B53" s="2">
        <v>2</v>
      </c>
      <c r="C53" s="4">
        <v>23538</v>
      </c>
      <c r="D53" s="4">
        <v>15574</v>
      </c>
      <c r="E53" s="4">
        <v>7720</v>
      </c>
      <c r="F53" s="4">
        <v>3376</v>
      </c>
      <c r="G53" s="4">
        <v>1452</v>
      </c>
      <c r="I53" s="2">
        <v>2</v>
      </c>
      <c r="J53" s="4">
        <v>1869</v>
      </c>
      <c r="K53" s="4">
        <v>848</v>
      </c>
      <c r="L53" s="4">
        <v>254</v>
      </c>
      <c r="M53" s="4">
        <v>62</v>
      </c>
      <c r="N53" s="4">
        <v>14</v>
      </c>
      <c r="P53" s="2">
        <v>2</v>
      </c>
      <c r="Q53" s="43">
        <f t="shared" si="2"/>
        <v>7.9403517716033642E-2</v>
      </c>
      <c r="R53" s="43">
        <f t="shared" si="3"/>
        <v>5.4449723898805702E-2</v>
      </c>
      <c r="S53" s="43">
        <f t="shared" si="4"/>
        <v>3.2901554404145078E-2</v>
      </c>
      <c r="T53" s="43">
        <f t="shared" si="5"/>
        <v>1.8364928909952605E-2</v>
      </c>
      <c r="U53" s="43">
        <f t="shared" si="6"/>
        <v>9.6418732782369149E-3</v>
      </c>
      <c r="W53" s="2">
        <v>2</v>
      </c>
      <c r="X53" s="43">
        <f t="shared" si="8"/>
        <v>0.15515336902030757</v>
      </c>
      <c r="Y53" s="43">
        <f t="shared" si="7"/>
        <v>0.10511108257351998</v>
      </c>
      <c r="Z53" s="43">
        <f t="shared" si="7"/>
        <v>6.3989637305699482E-2</v>
      </c>
      <c r="AA53" s="43">
        <f t="shared" si="7"/>
        <v>3.7322274881516584E-2</v>
      </c>
      <c r="AB53" s="43">
        <f t="shared" si="7"/>
        <v>1.928374655647383E-2</v>
      </c>
    </row>
    <row r="54" spans="2:28" x14ac:dyDescent="0.25">
      <c r="B54" s="2">
        <v>2.2400000000000002</v>
      </c>
      <c r="C54" s="4">
        <v>13170</v>
      </c>
      <c r="D54" s="4">
        <v>12097</v>
      </c>
      <c r="E54" s="4">
        <v>7562</v>
      </c>
      <c r="F54" s="4">
        <v>3519</v>
      </c>
      <c r="G54" s="4">
        <v>1434</v>
      </c>
      <c r="I54" s="2">
        <v>2.2400000000000002</v>
      </c>
      <c r="J54" s="4">
        <v>1634</v>
      </c>
      <c r="K54" s="4">
        <v>1009</v>
      </c>
      <c r="L54" s="4">
        <v>442</v>
      </c>
      <c r="M54" s="4">
        <v>124</v>
      </c>
      <c r="N54" s="4">
        <v>21</v>
      </c>
      <c r="P54" s="2">
        <v>2.2400000000000002</v>
      </c>
      <c r="Q54" s="43">
        <f t="shared" si="2"/>
        <v>0.12406985573272589</v>
      </c>
      <c r="R54" s="43">
        <f t="shared" si="3"/>
        <v>8.3409109696618994E-2</v>
      </c>
      <c r="S54" s="43">
        <f t="shared" si="4"/>
        <v>5.8450145464162918E-2</v>
      </c>
      <c r="T54" s="43">
        <f t="shared" si="5"/>
        <v>3.5237283319124749E-2</v>
      </c>
      <c r="U54" s="43">
        <f t="shared" si="6"/>
        <v>1.4644351464435146E-2</v>
      </c>
      <c r="W54" s="2">
        <v>2.2400000000000002</v>
      </c>
      <c r="X54" s="43">
        <f t="shared" si="8"/>
        <v>0.20599848139711463</v>
      </c>
      <c r="Y54" s="43">
        <f t="shared" si="7"/>
        <v>0.14978920393485989</v>
      </c>
      <c r="Z54" s="43">
        <f t="shared" si="7"/>
        <v>0.10579211848717271</v>
      </c>
      <c r="AA54" s="43">
        <f t="shared" si="7"/>
        <v>5.9960215970446151E-2</v>
      </c>
      <c r="AB54" s="43">
        <f t="shared" si="7"/>
        <v>3.1380753138075312E-2</v>
      </c>
    </row>
    <row r="55" spans="2:28" x14ac:dyDescent="0.25">
      <c r="B55" s="2">
        <v>2.4</v>
      </c>
      <c r="C55" s="4">
        <v>9132</v>
      </c>
      <c r="D55" s="4">
        <v>6759</v>
      </c>
      <c r="E55" s="4">
        <v>3655</v>
      </c>
      <c r="F55" s="4">
        <v>1814</v>
      </c>
      <c r="G55" s="4">
        <v>940</v>
      </c>
      <c r="I55" s="2">
        <v>2.4</v>
      </c>
      <c r="J55" s="4">
        <v>1662</v>
      </c>
      <c r="K55" s="4">
        <v>832</v>
      </c>
      <c r="L55" s="4">
        <v>298</v>
      </c>
      <c r="M55" s="4">
        <v>93</v>
      </c>
      <c r="N55" s="4">
        <v>19</v>
      </c>
      <c r="P55" s="2">
        <v>2.4</v>
      </c>
      <c r="Q55" s="43">
        <f t="shared" si="2"/>
        <v>0.18199737187910645</v>
      </c>
      <c r="R55" s="43">
        <f t="shared" si="3"/>
        <v>0.12309513241603788</v>
      </c>
      <c r="S55" s="43">
        <f t="shared" si="4"/>
        <v>8.1532147742818056E-2</v>
      </c>
      <c r="T55" s="43">
        <f t="shared" si="5"/>
        <v>5.1267916207276734E-2</v>
      </c>
      <c r="U55" s="43">
        <f t="shared" si="6"/>
        <v>2.021276595744681E-2</v>
      </c>
      <c r="W55" s="2">
        <v>2.4</v>
      </c>
      <c r="X55" s="43">
        <f t="shared" si="8"/>
        <v>0.24594831362242664</v>
      </c>
      <c r="Y55" s="43">
        <f t="shared" si="7"/>
        <v>0.17517384228436161</v>
      </c>
      <c r="Z55" s="43">
        <f t="shared" si="7"/>
        <v>0.12421340629274966</v>
      </c>
      <c r="AA55" s="43">
        <f t="shared" si="7"/>
        <v>7.7728776185226015E-2</v>
      </c>
      <c r="AB55" s="43">
        <f t="shared" si="7"/>
        <v>2.8723404255319149E-2</v>
      </c>
    </row>
    <row r="56" spans="2:28" x14ac:dyDescent="0.25">
      <c r="B56" s="2">
        <v>1</v>
      </c>
      <c r="C56" s="4">
        <v>13578</v>
      </c>
      <c r="D56" s="4">
        <v>16739</v>
      </c>
      <c r="E56" s="4">
        <v>13582</v>
      </c>
      <c r="F56" s="4">
        <v>8508</v>
      </c>
      <c r="G56" s="4">
        <v>4468</v>
      </c>
      <c r="I56" s="2">
        <v>1</v>
      </c>
      <c r="J56" s="4">
        <v>2861</v>
      </c>
      <c r="K56" s="4">
        <v>2656</v>
      </c>
      <c r="L56" s="4">
        <v>1622</v>
      </c>
      <c r="M56" s="4">
        <v>752</v>
      </c>
      <c r="N56" s="4">
        <v>243</v>
      </c>
      <c r="P56" s="2">
        <v>1</v>
      </c>
      <c r="Q56" s="43">
        <f t="shared" si="2"/>
        <v>0.21070849904256886</v>
      </c>
      <c r="R56" s="43">
        <f t="shared" si="3"/>
        <v>0.15867136627038653</v>
      </c>
      <c r="S56" s="43">
        <f t="shared" si="4"/>
        <v>0.11942276542482698</v>
      </c>
      <c r="T56" s="43">
        <f t="shared" si="5"/>
        <v>8.838740009402915E-2</v>
      </c>
      <c r="U56" s="43">
        <f t="shared" si="6"/>
        <v>5.4386750223813785E-2</v>
      </c>
      <c r="W56" s="2">
        <v>1</v>
      </c>
      <c r="X56" s="43">
        <f t="shared" si="8"/>
        <v>0.29496243923994697</v>
      </c>
      <c r="Y56" s="43">
        <f t="shared" si="7"/>
        <v>0.22068223908238246</v>
      </c>
      <c r="Z56" s="43">
        <f t="shared" si="7"/>
        <v>0.16728022382565161</v>
      </c>
      <c r="AA56" s="43">
        <f t="shared" si="7"/>
        <v>0.12470615890926187</v>
      </c>
      <c r="AB56" s="43">
        <f t="shared" si="7"/>
        <v>8.0796777081468221E-2</v>
      </c>
    </row>
    <row r="57" spans="2:28" x14ac:dyDescent="0.25">
      <c r="B57" s="2">
        <v>1.1599999999999999</v>
      </c>
      <c r="C57" s="4">
        <v>5084</v>
      </c>
      <c r="D57" s="4">
        <v>8330</v>
      </c>
      <c r="E57" s="4">
        <v>8411</v>
      </c>
      <c r="F57" s="4">
        <v>6020</v>
      </c>
      <c r="G57" s="4">
        <v>3240</v>
      </c>
      <c r="I57" s="2">
        <v>1.1599999999999999</v>
      </c>
      <c r="J57" s="4">
        <v>1640</v>
      </c>
      <c r="K57" s="4">
        <v>2107</v>
      </c>
      <c r="L57" s="4">
        <v>1652</v>
      </c>
      <c r="M57" s="4">
        <v>873</v>
      </c>
      <c r="N57" s="4">
        <v>344</v>
      </c>
      <c r="P57" s="2">
        <v>1.1599999999999999</v>
      </c>
      <c r="Q57" s="43">
        <f t="shared" si="2"/>
        <v>0.32258064516129031</v>
      </c>
      <c r="R57" s="43">
        <f t="shared" si="3"/>
        <v>0.25294117647058822</v>
      </c>
      <c r="S57" s="43">
        <f t="shared" si="4"/>
        <v>0.19640946379740815</v>
      </c>
      <c r="T57" s="43">
        <f t="shared" si="5"/>
        <v>0.14501661129568105</v>
      </c>
      <c r="U57" s="43">
        <f t="shared" si="6"/>
        <v>0.10617283950617284</v>
      </c>
      <c r="W57" s="2">
        <v>1.1599999999999999</v>
      </c>
      <c r="X57" s="43">
        <f t="shared" si="8"/>
        <v>0.39221085759244689</v>
      </c>
      <c r="Y57" s="43">
        <f t="shared" si="7"/>
        <v>0.31728691476590637</v>
      </c>
      <c r="Z57" s="43">
        <f t="shared" si="7"/>
        <v>0.25312091309000118</v>
      </c>
      <c r="AA57" s="43">
        <f t="shared" si="7"/>
        <v>0.19269102990033221</v>
      </c>
      <c r="AB57" s="43">
        <f t="shared" si="7"/>
        <v>0.14043209876543211</v>
      </c>
    </row>
    <row r="58" spans="2:28" x14ac:dyDescent="0.25">
      <c r="B58" s="2">
        <v>1.24</v>
      </c>
      <c r="C58" s="4">
        <v>2150</v>
      </c>
      <c r="D58" s="4">
        <v>3175</v>
      </c>
      <c r="E58" s="4">
        <v>2956</v>
      </c>
      <c r="F58" s="4">
        <v>2021</v>
      </c>
      <c r="G58" s="4">
        <v>1156</v>
      </c>
      <c r="I58" s="2">
        <v>1.24</v>
      </c>
      <c r="J58" s="4">
        <v>870</v>
      </c>
      <c r="K58" s="4">
        <v>1077</v>
      </c>
      <c r="L58" s="4">
        <v>776</v>
      </c>
      <c r="M58" s="4">
        <v>381</v>
      </c>
      <c r="N58" s="4">
        <v>154</v>
      </c>
      <c r="P58" s="2">
        <v>1.24</v>
      </c>
      <c r="Q58" s="43">
        <f t="shared" si="2"/>
        <v>0.40465116279069768</v>
      </c>
      <c r="R58" s="43">
        <f t="shared" si="3"/>
        <v>0.33921259842519685</v>
      </c>
      <c r="S58" s="43">
        <f t="shared" si="4"/>
        <v>0.26251691474966171</v>
      </c>
      <c r="T58" s="43">
        <f t="shared" si="5"/>
        <v>0.18852053438891639</v>
      </c>
      <c r="U58" s="43">
        <f t="shared" si="6"/>
        <v>0.13321799307958476</v>
      </c>
      <c r="W58" s="2">
        <v>1.24</v>
      </c>
      <c r="X58" s="43">
        <f t="shared" si="8"/>
        <v>0.4432558139534884</v>
      </c>
      <c r="Y58" s="43">
        <f t="shared" si="7"/>
        <v>0.37102362204724409</v>
      </c>
      <c r="Z58" s="43">
        <f t="shared" si="7"/>
        <v>0.29600811907983759</v>
      </c>
      <c r="AA58" s="43">
        <f t="shared" si="7"/>
        <v>0.21474517565561604</v>
      </c>
      <c r="AB58" s="43">
        <f t="shared" si="7"/>
        <v>0.16176470588235292</v>
      </c>
    </row>
    <row r="59" spans="2:28" x14ac:dyDescent="0.25">
      <c r="B59" s="2">
        <v>0</v>
      </c>
      <c r="C59" s="4">
        <v>554</v>
      </c>
      <c r="D59" s="4">
        <v>1171</v>
      </c>
      <c r="E59" s="4">
        <v>1511</v>
      </c>
      <c r="F59" s="4">
        <v>1411</v>
      </c>
      <c r="G59" s="4">
        <v>1090</v>
      </c>
      <c r="I59" s="2">
        <v>0</v>
      </c>
      <c r="J59" s="4">
        <v>281</v>
      </c>
      <c r="K59" s="4">
        <v>495</v>
      </c>
      <c r="L59" s="4">
        <v>560</v>
      </c>
      <c r="M59" s="4">
        <v>450</v>
      </c>
      <c r="N59" s="4">
        <v>310</v>
      </c>
      <c r="P59" s="2">
        <v>0</v>
      </c>
      <c r="Q59" s="43">
        <f t="shared" si="2"/>
        <v>0.50722021660649819</v>
      </c>
      <c r="R59" s="43">
        <f t="shared" si="3"/>
        <v>0.42271562766865928</v>
      </c>
      <c r="S59" s="43">
        <f t="shared" si="4"/>
        <v>0.37061548643282594</v>
      </c>
      <c r="T59" s="43">
        <f t="shared" si="5"/>
        <v>0.31892274982282071</v>
      </c>
      <c r="U59" s="43">
        <f t="shared" si="6"/>
        <v>0.28440366972477066</v>
      </c>
      <c r="W59" s="2">
        <v>0</v>
      </c>
      <c r="X59" s="43">
        <f t="shared" si="8"/>
        <v>0.51805054151624552</v>
      </c>
      <c r="Y59" s="43">
        <f t="shared" si="7"/>
        <v>0.44064901793339029</v>
      </c>
      <c r="Z59" s="43">
        <f t="shared" si="7"/>
        <v>0.38120450033090669</v>
      </c>
      <c r="AA59" s="43">
        <f t="shared" si="7"/>
        <v>0.32600992204110563</v>
      </c>
      <c r="AB59" s="43">
        <f t="shared" si="7"/>
        <v>0.28899082568807344</v>
      </c>
    </row>
    <row r="60" spans="2:28" x14ac:dyDescent="0.25">
      <c r="B60" s="2">
        <v>0.5</v>
      </c>
      <c r="C60" s="4">
        <v>166</v>
      </c>
      <c r="D60" s="4">
        <v>470</v>
      </c>
      <c r="E60" s="4">
        <v>782</v>
      </c>
      <c r="F60" s="4">
        <v>846</v>
      </c>
      <c r="G60" s="4">
        <v>740</v>
      </c>
      <c r="I60" s="2">
        <v>0.5</v>
      </c>
      <c r="J60" s="4">
        <v>110</v>
      </c>
      <c r="K60" s="4">
        <v>308</v>
      </c>
      <c r="L60" s="4">
        <v>451</v>
      </c>
      <c r="M60" s="4">
        <v>442</v>
      </c>
      <c r="N60" s="4">
        <v>361</v>
      </c>
      <c r="P60" s="2">
        <v>0.5</v>
      </c>
      <c r="Q60" s="43">
        <f t="shared" si="2"/>
        <v>0.66265060240963858</v>
      </c>
      <c r="R60" s="43">
        <f t="shared" si="3"/>
        <v>0.65531914893617016</v>
      </c>
      <c r="S60" s="43">
        <f t="shared" si="4"/>
        <v>0.57672634271099743</v>
      </c>
      <c r="T60" s="43">
        <f t="shared" si="5"/>
        <v>0.52245862884160754</v>
      </c>
      <c r="U60" s="43">
        <f t="shared" si="6"/>
        <v>0.48783783783783785</v>
      </c>
      <c r="W60" s="2">
        <v>0.5</v>
      </c>
      <c r="X60" s="43">
        <f t="shared" si="8"/>
        <v>0.66867469879518071</v>
      </c>
      <c r="Y60" s="43">
        <f t="shared" si="7"/>
        <v>0.66595744680851054</v>
      </c>
      <c r="Z60" s="43">
        <f t="shared" si="7"/>
        <v>0.58312020460358061</v>
      </c>
      <c r="AA60" s="43">
        <f t="shared" si="7"/>
        <v>0.5236406619385342</v>
      </c>
      <c r="AB60" s="43">
        <f t="shared" si="7"/>
        <v>0.49324324324324326</v>
      </c>
    </row>
    <row r="61" spans="2:28" x14ac:dyDescent="0.25">
      <c r="B61" s="2">
        <v>0.9</v>
      </c>
      <c r="C61" s="4">
        <v>6</v>
      </c>
      <c r="D61" s="4">
        <v>29</v>
      </c>
      <c r="E61" s="4">
        <v>55</v>
      </c>
      <c r="F61" s="4">
        <v>79</v>
      </c>
      <c r="G61" s="4">
        <v>54</v>
      </c>
      <c r="I61" s="2">
        <v>0.9</v>
      </c>
      <c r="J61" s="4">
        <v>6</v>
      </c>
      <c r="K61" s="4">
        <v>18</v>
      </c>
      <c r="L61" s="4">
        <v>36</v>
      </c>
      <c r="M61" s="4">
        <v>47</v>
      </c>
      <c r="N61" s="4">
        <v>28</v>
      </c>
      <c r="P61" s="2">
        <v>0.9</v>
      </c>
      <c r="Q61" s="43">
        <f t="shared" si="2"/>
        <v>1</v>
      </c>
      <c r="R61" s="43">
        <f t="shared" si="3"/>
        <v>0.62068965517241381</v>
      </c>
      <c r="S61" s="43">
        <f t="shared" si="4"/>
        <v>0.65454545454545454</v>
      </c>
      <c r="T61" s="43">
        <f t="shared" si="5"/>
        <v>0.59493670886075944</v>
      </c>
      <c r="U61" s="43">
        <f t="shared" si="6"/>
        <v>0.51851851851851849</v>
      </c>
      <c r="W61" s="2">
        <v>0.9</v>
      </c>
      <c r="X61" s="43">
        <f t="shared" si="8"/>
        <v>1</v>
      </c>
      <c r="Y61" s="43">
        <f t="shared" si="7"/>
        <v>0.62068965517241381</v>
      </c>
      <c r="Z61" s="43">
        <f t="shared" si="7"/>
        <v>0.65454545454545454</v>
      </c>
      <c r="AA61" s="43">
        <f t="shared" si="7"/>
        <v>0.60759493670886067</v>
      </c>
      <c r="AB61" s="43">
        <f t="shared" si="7"/>
        <v>0.51851851851851849</v>
      </c>
    </row>
    <row r="62" spans="2:28" x14ac:dyDescent="0.25">
      <c r="P62" s="46" t="s">
        <v>232</v>
      </c>
      <c r="W62" t="s">
        <v>239</v>
      </c>
    </row>
    <row r="63" spans="2:28" x14ac:dyDescent="0.25">
      <c r="B63" s="137" t="s">
        <v>237</v>
      </c>
      <c r="C63" s="138"/>
      <c r="D63" s="138"/>
      <c r="E63" s="138"/>
      <c r="F63" s="138"/>
      <c r="G63" s="139"/>
      <c r="I63" s="129" t="s">
        <v>210</v>
      </c>
      <c r="J63" s="129"/>
      <c r="K63" s="129"/>
      <c r="L63" s="129"/>
      <c r="M63" s="129"/>
      <c r="N63" s="129"/>
      <c r="P63" s="129" t="s">
        <v>210</v>
      </c>
      <c r="Q63" s="129"/>
      <c r="R63" s="129"/>
      <c r="S63" s="129"/>
      <c r="T63" s="129"/>
      <c r="U63" s="129"/>
      <c r="W63" s="129" t="s">
        <v>233</v>
      </c>
      <c r="X63" s="129"/>
      <c r="Y63" s="129"/>
      <c r="Z63" s="129"/>
      <c r="AA63" s="129"/>
      <c r="AB63" s="129"/>
    </row>
    <row r="64" spans="2:28" x14ac:dyDescent="0.25">
      <c r="B64" s="2" t="s">
        <v>22</v>
      </c>
      <c r="C64" s="4">
        <v>4</v>
      </c>
      <c r="D64" s="4">
        <v>6</v>
      </c>
      <c r="E64" s="4">
        <v>8</v>
      </c>
      <c r="F64" s="4">
        <v>10</v>
      </c>
      <c r="G64" s="4">
        <v>12</v>
      </c>
      <c r="I64" s="128" t="s">
        <v>166</v>
      </c>
      <c r="J64" s="152" t="s">
        <v>22</v>
      </c>
      <c r="K64" s="152"/>
      <c r="L64" s="152"/>
      <c r="M64" s="152"/>
      <c r="N64" s="152"/>
      <c r="P64" s="128" t="s">
        <v>166</v>
      </c>
      <c r="Q64" s="152" t="s">
        <v>22</v>
      </c>
      <c r="R64" s="152"/>
      <c r="S64" s="152"/>
      <c r="T64" s="152"/>
      <c r="U64" s="152"/>
      <c r="W64" s="128" t="s">
        <v>166</v>
      </c>
      <c r="X64" s="152" t="s">
        <v>22</v>
      </c>
      <c r="Y64" s="152"/>
      <c r="Z64" s="152"/>
      <c r="AA64" s="152"/>
      <c r="AB64" s="152"/>
    </row>
    <row r="65" spans="2:28" x14ac:dyDescent="0.25">
      <c r="B65" s="2" t="s">
        <v>25</v>
      </c>
      <c r="C65" s="43">
        <v>0.8</v>
      </c>
      <c r="D65" s="43">
        <v>0.62068965517241381</v>
      </c>
      <c r="E65" s="43">
        <v>0.65454545454545454</v>
      </c>
      <c r="F65" s="43">
        <v>0.60759493670886067</v>
      </c>
      <c r="G65" s="43">
        <v>0.51851851851851849</v>
      </c>
      <c r="I65" s="128"/>
      <c r="J65" s="2">
        <v>4</v>
      </c>
      <c r="K65" s="2">
        <v>6</v>
      </c>
      <c r="L65" s="2">
        <v>8</v>
      </c>
      <c r="M65" s="2">
        <v>10</v>
      </c>
      <c r="N65" s="2">
        <v>12</v>
      </c>
      <c r="P65" s="128"/>
      <c r="Q65" s="2">
        <v>4</v>
      </c>
      <c r="R65" s="2">
        <v>6</v>
      </c>
      <c r="S65" s="2">
        <v>8</v>
      </c>
      <c r="T65" s="2">
        <v>10</v>
      </c>
      <c r="U65" s="2">
        <v>12</v>
      </c>
      <c r="W65" s="128"/>
      <c r="X65" s="2">
        <v>4</v>
      </c>
      <c r="Y65" s="2">
        <v>6</v>
      </c>
      <c r="Z65" s="2">
        <v>8</v>
      </c>
      <c r="AA65" s="2">
        <v>10</v>
      </c>
      <c r="AB65" s="2">
        <v>12</v>
      </c>
    </row>
    <row r="66" spans="2:28" x14ac:dyDescent="0.25">
      <c r="B66" s="2" t="s">
        <v>1</v>
      </c>
      <c r="C66" s="43">
        <v>0.66867469879518071</v>
      </c>
      <c r="D66" s="43">
        <v>0.66595744680851054</v>
      </c>
      <c r="E66" s="43">
        <v>0.58312020460358061</v>
      </c>
      <c r="F66" s="43">
        <v>0.5236406619385342</v>
      </c>
      <c r="G66" s="43">
        <v>0.49324324324324326</v>
      </c>
      <c r="I66" s="2">
        <v>4</v>
      </c>
      <c r="J66" s="4">
        <v>176</v>
      </c>
      <c r="K66" s="4">
        <v>26</v>
      </c>
      <c r="L66" s="4">
        <v>2</v>
      </c>
      <c r="M66" s="4">
        <v>0</v>
      </c>
      <c r="N66" s="4">
        <v>0</v>
      </c>
      <c r="P66" s="2">
        <v>4</v>
      </c>
      <c r="Q66" s="43">
        <f t="shared" ref="Q66:Q78" si="9">J66/C49</f>
        <v>3.1671765341011335E-2</v>
      </c>
      <c r="R66" s="43">
        <f t="shared" ref="R66:R78" si="10">K66/D49</f>
        <v>1.6029593094944512E-2</v>
      </c>
      <c r="S66" s="43">
        <f t="shared" ref="S66:S78" si="11">L66/E49</f>
        <v>2.8129395218002813E-3</v>
      </c>
      <c r="T66" s="43">
        <f t="shared" ref="T66:T78" si="12">M66/F49</f>
        <v>0</v>
      </c>
      <c r="U66" s="43">
        <f t="shared" ref="U66:U78" si="13">N66/G49</f>
        <v>0</v>
      </c>
      <c r="W66" s="2">
        <v>4</v>
      </c>
      <c r="X66" s="43">
        <f>Q49/(Q49+Q66)</f>
        <v>0.50422535211267605</v>
      </c>
      <c r="Y66" s="43">
        <f t="shared" ref="Y66:AB66" si="14">R49/(R49+R66)</f>
        <v>0.5</v>
      </c>
      <c r="Z66" s="43">
        <f t="shared" si="14"/>
        <v>0.81818181818181812</v>
      </c>
      <c r="AA66" s="43">
        <f t="shared" si="14"/>
        <v>1</v>
      </c>
      <c r="AB66" s="43" t="e">
        <f t="shared" si="14"/>
        <v>#DIV/0!</v>
      </c>
    </row>
    <row r="67" spans="2:28" x14ac:dyDescent="0.25">
      <c r="B67" s="2" t="s">
        <v>3</v>
      </c>
      <c r="C67" s="43">
        <v>0.51805054151624552</v>
      </c>
      <c r="D67" s="43">
        <v>0.44064901793339029</v>
      </c>
      <c r="E67" s="43">
        <v>0.38120450033090669</v>
      </c>
      <c r="F67" s="43">
        <v>0.32600992204110563</v>
      </c>
      <c r="G67" s="43">
        <v>0.28899082568807344</v>
      </c>
      <c r="I67" s="2">
        <v>3</v>
      </c>
      <c r="J67" s="4">
        <v>297</v>
      </c>
      <c r="K67" s="4">
        <v>64</v>
      </c>
      <c r="L67" s="4">
        <v>15</v>
      </c>
      <c r="M67" s="4">
        <v>2</v>
      </c>
      <c r="N67" s="4">
        <v>0</v>
      </c>
      <c r="P67" s="2">
        <v>3</v>
      </c>
      <c r="Q67" s="43">
        <f t="shared" si="9"/>
        <v>4.1090204759269507E-2</v>
      </c>
      <c r="R67" s="43">
        <f t="shared" si="10"/>
        <v>2.4160060400151E-2</v>
      </c>
      <c r="S67" s="43">
        <f t="shared" si="11"/>
        <v>1.5353121801432957E-2</v>
      </c>
      <c r="T67" s="43">
        <f t="shared" si="12"/>
        <v>5.1150895140664966E-3</v>
      </c>
      <c r="U67" s="43">
        <f t="shared" si="13"/>
        <v>0</v>
      </c>
      <c r="W67" s="2">
        <v>3</v>
      </c>
      <c r="X67" s="43">
        <f t="shared" ref="X67:X78" si="15">Q50/(Q50+Q67)</f>
        <v>0.44485981308411215</v>
      </c>
      <c r="Y67" s="43">
        <f t="shared" ref="Y67:Y78" si="16">R50/(R50+R67)</f>
        <v>0.40186915887850472</v>
      </c>
      <c r="Z67" s="43">
        <f t="shared" ref="Z67:Z78" si="17">S50/(S50+S67)</f>
        <v>0.31818181818181818</v>
      </c>
      <c r="AA67" s="43">
        <f t="shared" ref="AA67:AA78" si="18">T50/(T50+T67)</f>
        <v>0.66666666666666674</v>
      </c>
      <c r="AB67" s="43" t="e">
        <f t="shared" ref="AB67:AB78" si="19">U50/(U50+U67)</f>
        <v>#DIV/0!</v>
      </c>
    </row>
    <row r="68" spans="2:28" x14ac:dyDescent="0.25">
      <c r="B68" s="2" t="s">
        <v>208</v>
      </c>
      <c r="C68" s="43" cm="1">
        <f t="array" ref="C68">SUM(J59:J61+J76:J78)/SUM(C59:C61)</f>
        <v>0.55647382920110189</v>
      </c>
      <c r="D68" s="43" cm="1">
        <f t="array" ref="D68">SUM(K59:K61+K76:K78)/SUM(D59:D61)</f>
        <v>0.50718562874251494</v>
      </c>
      <c r="E68" s="43" cm="1">
        <f t="array" ref="E68">SUM(L59:L61+L76:L78)/SUM(E59:E61)</f>
        <v>0.45485519591141399</v>
      </c>
      <c r="F68" s="43" cm="1">
        <f t="array" ref="F68">SUM(M59:M61+M76:M78)/SUM(F59:F61)</f>
        <v>0.40710616438356162</v>
      </c>
      <c r="G68" s="43" cm="1">
        <f t="array" ref="G68">SUM(N59:N61+N76:N78)/SUM(G59:G61)</f>
        <v>0.37579617834394907</v>
      </c>
      <c r="I68" s="2">
        <v>3.32</v>
      </c>
      <c r="J68" s="4">
        <v>581</v>
      </c>
      <c r="K68" s="4">
        <v>148</v>
      </c>
      <c r="L68" s="4">
        <v>30</v>
      </c>
      <c r="M68" s="4">
        <v>4</v>
      </c>
      <c r="N68" s="4">
        <v>0</v>
      </c>
      <c r="P68" s="2">
        <v>3.32</v>
      </c>
      <c r="Q68" s="43">
        <f t="shared" si="9"/>
        <v>6.3937493122042471E-2</v>
      </c>
      <c r="R68" s="43">
        <f t="shared" si="10"/>
        <v>3.5432128321762027E-2</v>
      </c>
      <c r="S68" s="43">
        <f t="shared" si="11"/>
        <v>1.82370820668693E-2</v>
      </c>
      <c r="T68" s="43">
        <f t="shared" si="12"/>
        <v>6.1633281972265025E-3</v>
      </c>
      <c r="U68" s="43">
        <f t="shared" si="13"/>
        <v>0</v>
      </c>
      <c r="W68" s="2">
        <v>3.32</v>
      </c>
      <c r="X68" s="43">
        <f t="shared" si="15"/>
        <v>0.39730290456431538</v>
      </c>
      <c r="Y68" s="43">
        <f t="shared" si="16"/>
        <v>0.44776119402985076</v>
      </c>
      <c r="Z68" s="43">
        <f t="shared" si="17"/>
        <v>0.34782608695652178</v>
      </c>
      <c r="AA68" s="43">
        <f t="shared" si="18"/>
        <v>0.33333333333333331</v>
      </c>
      <c r="AB68" s="43" t="e">
        <f t="shared" si="19"/>
        <v>#DIV/0!</v>
      </c>
    </row>
    <row r="69" spans="2:28" x14ac:dyDescent="0.25">
      <c r="I69" s="2">
        <v>3.52</v>
      </c>
      <c r="J69" s="4">
        <v>704</v>
      </c>
      <c r="K69" s="4">
        <v>202</v>
      </c>
      <c r="L69" s="4">
        <v>42</v>
      </c>
      <c r="M69" s="4">
        <v>7</v>
      </c>
      <c r="N69" s="4">
        <v>1</v>
      </c>
      <c r="P69" s="2">
        <v>3.52</v>
      </c>
      <c r="Q69" s="43">
        <f t="shared" si="9"/>
        <v>5.8413541320942584E-2</v>
      </c>
      <c r="R69" s="43">
        <f t="shared" si="10"/>
        <v>3.8988612237019882E-2</v>
      </c>
      <c r="S69" s="43">
        <f t="shared" si="11"/>
        <v>2.1319796954314719E-2</v>
      </c>
      <c r="T69" s="43">
        <f t="shared" si="12"/>
        <v>8.2159624413145546E-3</v>
      </c>
      <c r="U69" s="43">
        <f t="shared" si="13"/>
        <v>2.05761316872428E-3</v>
      </c>
      <c r="W69" s="2">
        <v>3.52</v>
      </c>
      <c r="X69" s="43">
        <f t="shared" si="15"/>
        <v>0.57203647416413372</v>
      </c>
      <c r="Y69" s="43">
        <f t="shared" si="16"/>
        <v>0.5178997613365155</v>
      </c>
      <c r="Z69" s="43">
        <f t="shared" si="17"/>
        <v>0.54347826086956519</v>
      </c>
      <c r="AA69" s="43">
        <f t="shared" si="18"/>
        <v>0.46153846153846151</v>
      </c>
      <c r="AB69" s="43">
        <f t="shared" si="19"/>
        <v>0</v>
      </c>
    </row>
    <row r="70" spans="2:28" x14ac:dyDescent="0.25">
      <c r="B70" s="137" t="s">
        <v>290</v>
      </c>
      <c r="C70" s="138"/>
      <c r="D70" s="138"/>
      <c r="E70" s="138"/>
      <c r="F70" s="138"/>
      <c r="G70" s="139"/>
      <c r="I70" s="2">
        <v>2</v>
      </c>
      <c r="J70" s="4">
        <v>1783</v>
      </c>
      <c r="K70" s="4">
        <v>789</v>
      </c>
      <c r="L70" s="4">
        <v>240</v>
      </c>
      <c r="M70" s="4">
        <v>64</v>
      </c>
      <c r="N70" s="4">
        <v>14</v>
      </c>
      <c r="P70" s="2">
        <v>2</v>
      </c>
      <c r="Q70" s="43">
        <f t="shared" si="9"/>
        <v>7.5749851304273946E-2</v>
      </c>
      <c r="R70" s="43">
        <f t="shared" si="10"/>
        <v>5.0661358674714267E-2</v>
      </c>
      <c r="S70" s="43">
        <f t="shared" si="11"/>
        <v>3.1088082901554404E-2</v>
      </c>
      <c r="T70" s="43">
        <f t="shared" si="12"/>
        <v>1.8957345971563982E-2</v>
      </c>
      <c r="U70" s="43">
        <f t="shared" si="13"/>
        <v>9.6418732782369149E-3</v>
      </c>
      <c r="W70" s="2">
        <v>2</v>
      </c>
      <c r="X70" s="43">
        <f t="shared" si="15"/>
        <v>0.51177437020810512</v>
      </c>
      <c r="Y70" s="43">
        <f t="shared" si="16"/>
        <v>0.5180207697006719</v>
      </c>
      <c r="Z70" s="43">
        <f t="shared" si="17"/>
        <v>0.51417004048582993</v>
      </c>
      <c r="AA70" s="43">
        <f t="shared" si="18"/>
        <v>0.49206349206349209</v>
      </c>
      <c r="AB70" s="43">
        <f t="shared" si="19"/>
        <v>0.5</v>
      </c>
    </row>
    <row r="71" spans="2:28" x14ac:dyDescent="0.25">
      <c r="B71" s="2" t="s">
        <v>22</v>
      </c>
      <c r="C71" s="4">
        <v>4</v>
      </c>
      <c r="D71" s="4">
        <v>6</v>
      </c>
      <c r="E71" s="4">
        <v>8</v>
      </c>
      <c r="F71" s="4">
        <v>10</v>
      </c>
      <c r="G71" s="4">
        <v>12</v>
      </c>
      <c r="I71" s="2">
        <v>2.2400000000000002</v>
      </c>
      <c r="J71" s="4">
        <v>1079</v>
      </c>
      <c r="K71" s="4">
        <v>803</v>
      </c>
      <c r="L71" s="4">
        <v>358</v>
      </c>
      <c r="M71" s="4">
        <v>87</v>
      </c>
      <c r="N71" s="4">
        <v>24</v>
      </c>
      <c r="P71" s="2">
        <v>2.2400000000000002</v>
      </c>
      <c r="Q71" s="43">
        <f t="shared" si="9"/>
        <v>8.1928625664388757E-2</v>
      </c>
      <c r="R71" s="43">
        <f t="shared" si="10"/>
        <v>6.6380094238240886E-2</v>
      </c>
      <c r="S71" s="43">
        <f t="shared" si="11"/>
        <v>4.7341973023009784E-2</v>
      </c>
      <c r="T71" s="43">
        <f t="shared" si="12"/>
        <v>2.4722932651321399E-2</v>
      </c>
      <c r="U71" s="43">
        <f t="shared" si="13"/>
        <v>1.6736401673640166E-2</v>
      </c>
      <c r="W71" s="2">
        <v>2.2400000000000002</v>
      </c>
      <c r="X71" s="43">
        <f t="shared" si="15"/>
        <v>0.60228529303354228</v>
      </c>
      <c r="Y71" s="43">
        <f t="shared" si="16"/>
        <v>0.55684326710816767</v>
      </c>
      <c r="Z71" s="43">
        <f t="shared" si="17"/>
        <v>0.55249999999999999</v>
      </c>
      <c r="AA71" s="43">
        <f t="shared" si="18"/>
        <v>0.58767772511848337</v>
      </c>
      <c r="AB71" s="43">
        <f t="shared" si="19"/>
        <v>0.46666666666666667</v>
      </c>
    </row>
    <row r="72" spans="2:28" x14ac:dyDescent="0.25">
      <c r="B72" s="2" t="s">
        <v>25</v>
      </c>
      <c r="C72" s="58">
        <v>0.83783783783783783</v>
      </c>
      <c r="D72" s="43">
        <v>0.75206611570247939</v>
      </c>
      <c r="E72" s="43">
        <v>0.72558139534883725</v>
      </c>
      <c r="F72" s="43">
        <v>0.67355371900826444</v>
      </c>
      <c r="G72" s="43">
        <v>0.56497175141242939</v>
      </c>
      <c r="I72" s="2">
        <v>2.4</v>
      </c>
      <c r="J72" s="4">
        <v>584</v>
      </c>
      <c r="K72" s="4">
        <v>352</v>
      </c>
      <c r="L72" s="4">
        <v>156</v>
      </c>
      <c r="M72" s="4">
        <v>48</v>
      </c>
      <c r="N72" s="4">
        <v>8</v>
      </c>
      <c r="P72" s="2">
        <v>2.4</v>
      </c>
      <c r="Q72" s="43">
        <f t="shared" si="9"/>
        <v>6.3950941743320194E-2</v>
      </c>
      <c r="R72" s="43">
        <f t="shared" si="10"/>
        <v>5.2078709868323719E-2</v>
      </c>
      <c r="S72" s="43">
        <f t="shared" si="11"/>
        <v>4.26812585499316E-2</v>
      </c>
      <c r="T72" s="43">
        <f t="shared" si="12"/>
        <v>2.6460859977949284E-2</v>
      </c>
      <c r="U72" s="43">
        <f t="shared" si="13"/>
        <v>8.5106382978723406E-3</v>
      </c>
      <c r="W72" s="2">
        <v>2.4</v>
      </c>
      <c r="X72" s="43">
        <f t="shared" si="15"/>
        <v>0.73998219056099734</v>
      </c>
      <c r="Y72" s="43">
        <f t="shared" si="16"/>
        <v>0.70270270270270263</v>
      </c>
      <c r="Z72" s="43">
        <f t="shared" si="17"/>
        <v>0.65638766519823788</v>
      </c>
      <c r="AA72" s="43">
        <f t="shared" si="18"/>
        <v>0.65957446808510645</v>
      </c>
      <c r="AB72" s="43">
        <f t="shared" si="19"/>
        <v>0.70370370370370372</v>
      </c>
    </row>
    <row r="73" spans="2:28" x14ac:dyDescent="0.25">
      <c r="B73" s="2" t="s">
        <v>1</v>
      </c>
      <c r="C73" s="58">
        <v>0.71511627906976749</v>
      </c>
      <c r="D73" s="43">
        <v>0.6541710665258712</v>
      </c>
      <c r="E73" s="43">
        <v>0.59143710587454368</v>
      </c>
      <c r="F73" s="43">
        <v>0.51777916406737368</v>
      </c>
      <c r="G73" s="43">
        <v>0.45178640030733769</v>
      </c>
      <c r="I73" s="2">
        <v>1</v>
      </c>
      <c r="J73" s="4">
        <v>1144</v>
      </c>
      <c r="K73" s="4">
        <v>1038</v>
      </c>
      <c r="L73" s="4">
        <v>650</v>
      </c>
      <c r="M73" s="4">
        <v>309</v>
      </c>
      <c r="N73" s="4">
        <v>118</v>
      </c>
      <c r="P73" s="2">
        <v>1</v>
      </c>
      <c r="Q73" s="43">
        <f t="shared" si="9"/>
        <v>8.4253940197378113E-2</v>
      </c>
      <c r="R73" s="43">
        <f t="shared" si="10"/>
        <v>6.2010872811995937E-2</v>
      </c>
      <c r="S73" s="43">
        <f t="shared" si="11"/>
        <v>4.7857458400824622E-2</v>
      </c>
      <c r="T73" s="43">
        <f t="shared" si="12"/>
        <v>3.6318758815232721E-2</v>
      </c>
      <c r="U73" s="43">
        <f t="shared" si="13"/>
        <v>2.6410026857654433E-2</v>
      </c>
      <c r="W73" s="2">
        <v>1</v>
      </c>
      <c r="X73" s="43">
        <f t="shared" si="15"/>
        <v>0.71435705368289637</v>
      </c>
      <c r="Y73" s="43">
        <f t="shared" si="16"/>
        <v>0.71900378992961556</v>
      </c>
      <c r="Z73" s="43">
        <f t="shared" si="17"/>
        <v>0.71390845070422537</v>
      </c>
      <c r="AA73" s="43">
        <f t="shared" si="18"/>
        <v>0.70876531573986801</v>
      </c>
      <c r="AB73" s="43">
        <f t="shared" si="19"/>
        <v>0.67313019390581708</v>
      </c>
    </row>
    <row r="74" spans="2:28" x14ac:dyDescent="0.25">
      <c r="B74" s="2" t="s">
        <v>3</v>
      </c>
      <c r="C74" s="58">
        <v>0.5516888433981576</v>
      </c>
      <c r="D74" s="43">
        <v>0.50159744408945683</v>
      </c>
      <c r="E74" s="43">
        <v>0.41858574911947982</v>
      </c>
      <c r="F74" s="43">
        <v>0.36750130412102244</v>
      </c>
      <c r="G74" s="43">
        <v>0.30217669654289375</v>
      </c>
      <c r="I74" s="2">
        <v>1.1599999999999999</v>
      </c>
      <c r="J74" s="4">
        <v>354</v>
      </c>
      <c r="K74" s="4">
        <v>536</v>
      </c>
      <c r="L74" s="4">
        <v>477</v>
      </c>
      <c r="M74" s="4">
        <v>287</v>
      </c>
      <c r="N74" s="4">
        <v>111</v>
      </c>
      <c r="P74" s="2">
        <v>1.1599999999999999</v>
      </c>
      <c r="Q74" s="43">
        <f t="shared" si="9"/>
        <v>6.9630212431156566E-2</v>
      </c>
      <c r="R74" s="43">
        <f t="shared" si="10"/>
        <v>6.4345738295318131E-2</v>
      </c>
      <c r="S74" s="43">
        <f t="shared" si="11"/>
        <v>5.671144929259303E-2</v>
      </c>
      <c r="T74" s="43">
        <f t="shared" si="12"/>
        <v>4.7674418604651166E-2</v>
      </c>
      <c r="U74" s="43">
        <f t="shared" si="13"/>
        <v>3.425925925925926E-2</v>
      </c>
      <c r="W74" s="2">
        <v>1.1599999999999999</v>
      </c>
      <c r="X74" s="43">
        <f t="shared" si="15"/>
        <v>0.82246740220661985</v>
      </c>
      <c r="Y74" s="43">
        <f t="shared" si="16"/>
        <v>0.79720015134317057</v>
      </c>
      <c r="Z74" s="43">
        <f t="shared" si="17"/>
        <v>0.77595115077501176</v>
      </c>
      <c r="AA74" s="43">
        <f t="shared" si="18"/>
        <v>0.75258620689655176</v>
      </c>
      <c r="AB74" s="43">
        <f t="shared" si="19"/>
        <v>0.75604395604395602</v>
      </c>
    </row>
    <row r="75" spans="2:28" x14ac:dyDescent="0.25">
      <c r="B75" s="2" t="s">
        <v>208</v>
      </c>
      <c r="C75" s="58">
        <v>0.63332930830345457</v>
      </c>
      <c r="D75" s="43">
        <v>0.57713648292912034</v>
      </c>
      <c r="E75" s="43">
        <v>0.50502955388445281</v>
      </c>
      <c r="F75" s="43">
        <v>0.44423737301494104</v>
      </c>
      <c r="G75" s="43">
        <v>0.37685026192503018</v>
      </c>
      <c r="I75" s="2">
        <v>1.24</v>
      </c>
      <c r="J75" s="4">
        <v>83</v>
      </c>
      <c r="K75" s="4">
        <v>101</v>
      </c>
      <c r="L75" s="4">
        <v>99</v>
      </c>
      <c r="M75" s="4">
        <v>53</v>
      </c>
      <c r="N75" s="4">
        <v>33</v>
      </c>
      <c r="P75" s="2">
        <v>1.24</v>
      </c>
      <c r="Q75" s="43">
        <f t="shared" si="9"/>
        <v>3.8604651162790694E-2</v>
      </c>
      <c r="R75" s="43">
        <f t="shared" si="10"/>
        <v>3.1811023622047241E-2</v>
      </c>
      <c r="S75" s="43">
        <f t="shared" si="11"/>
        <v>3.3491204330175911E-2</v>
      </c>
      <c r="T75" s="43">
        <f t="shared" si="12"/>
        <v>2.6224641266699655E-2</v>
      </c>
      <c r="U75" s="43">
        <f t="shared" si="13"/>
        <v>2.8546712802768166E-2</v>
      </c>
      <c r="W75" s="2">
        <v>1.24</v>
      </c>
      <c r="X75" s="43">
        <f t="shared" si="15"/>
        <v>0.91290661070304302</v>
      </c>
      <c r="Y75" s="43">
        <f t="shared" si="16"/>
        <v>0.9142614601018676</v>
      </c>
      <c r="Z75" s="43">
        <f t="shared" si="17"/>
        <v>0.8868571428571429</v>
      </c>
      <c r="AA75" s="43">
        <f t="shared" si="18"/>
        <v>0.87788018433179726</v>
      </c>
      <c r="AB75" s="43">
        <f t="shared" si="19"/>
        <v>0.82352941176470595</v>
      </c>
    </row>
    <row r="76" spans="2:28" x14ac:dyDescent="0.25">
      <c r="B76" t="s">
        <v>291</v>
      </c>
      <c r="I76" s="2">
        <v>0</v>
      </c>
      <c r="J76" s="4">
        <v>6</v>
      </c>
      <c r="K76" s="4">
        <v>21</v>
      </c>
      <c r="L76" s="4">
        <v>16</v>
      </c>
      <c r="M76" s="4">
        <v>10</v>
      </c>
      <c r="N76" s="4">
        <v>5</v>
      </c>
      <c r="P76" s="2">
        <v>0</v>
      </c>
      <c r="Q76" s="43">
        <f t="shared" si="9"/>
        <v>1.0830324909747292E-2</v>
      </c>
      <c r="R76" s="43">
        <f t="shared" si="10"/>
        <v>1.7933390264730998E-2</v>
      </c>
      <c r="S76" s="43">
        <f t="shared" si="11"/>
        <v>1.0589013898080741E-2</v>
      </c>
      <c r="T76" s="43">
        <f t="shared" si="12"/>
        <v>7.0871722182849041E-3</v>
      </c>
      <c r="U76" s="43">
        <f t="shared" si="13"/>
        <v>4.5871559633027525E-3</v>
      </c>
      <c r="W76" s="2">
        <v>0</v>
      </c>
      <c r="X76" s="43">
        <f t="shared" si="15"/>
        <v>0.97909407665505221</v>
      </c>
      <c r="Y76" s="43">
        <f t="shared" si="16"/>
        <v>0.95930232558139528</v>
      </c>
      <c r="Z76" s="43">
        <f t="shared" si="17"/>
        <v>0.97222222222222221</v>
      </c>
      <c r="AA76" s="43">
        <f t="shared" si="18"/>
        <v>0.97826086956521729</v>
      </c>
      <c r="AB76" s="43">
        <f t="shared" si="19"/>
        <v>0.98412698412698407</v>
      </c>
    </row>
    <row r="77" spans="2:28" x14ac:dyDescent="0.25">
      <c r="B77" s="59" t="s">
        <v>292</v>
      </c>
      <c r="I77" s="2">
        <v>0.5</v>
      </c>
      <c r="J77" s="4">
        <v>1</v>
      </c>
      <c r="K77" s="4">
        <v>5</v>
      </c>
      <c r="L77" s="4">
        <v>5</v>
      </c>
      <c r="M77" s="4">
        <v>1</v>
      </c>
      <c r="N77" s="4">
        <v>4</v>
      </c>
      <c r="P77" s="2">
        <v>0.5</v>
      </c>
      <c r="Q77" s="43">
        <f t="shared" si="9"/>
        <v>6.024096385542169E-3</v>
      </c>
      <c r="R77" s="43">
        <f t="shared" si="10"/>
        <v>1.0638297872340425E-2</v>
      </c>
      <c r="S77" s="43">
        <f t="shared" si="11"/>
        <v>6.3938618925831201E-3</v>
      </c>
      <c r="T77" s="43">
        <f t="shared" si="12"/>
        <v>1.1820330969267139E-3</v>
      </c>
      <c r="U77" s="43">
        <f t="shared" si="13"/>
        <v>5.4054054054054057E-3</v>
      </c>
      <c r="W77" s="2">
        <v>0.5</v>
      </c>
      <c r="X77" s="43">
        <f t="shared" si="15"/>
        <v>0.99099099099099108</v>
      </c>
      <c r="Y77" s="43">
        <f t="shared" si="16"/>
        <v>0.98402555910543132</v>
      </c>
      <c r="Z77" s="43">
        <f t="shared" si="17"/>
        <v>0.98903508771929816</v>
      </c>
      <c r="AA77" s="43">
        <f t="shared" si="18"/>
        <v>0.99774266365688502</v>
      </c>
      <c r="AB77" s="43">
        <f t="shared" si="19"/>
        <v>0.989041095890411</v>
      </c>
    </row>
    <row r="78" spans="2:28" x14ac:dyDescent="0.25">
      <c r="I78" s="2">
        <v>0.9</v>
      </c>
      <c r="J78" s="4">
        <v>0</v>
      </c>
      <c r="K78" s="4">
        <v>0</v>
      </c>
      <c r="L78" s="4">
        <v>0</v>
      </c>
      <c r="M78" s="4">
        <v>1</v>
      </c>
      <c r="N78" s="4">
        <v>0</v>
      </c>
      <c r="P78" s="2">
        <v>0.9</v>
      </c>
      <c r="Q78" s="43">
        <f t="shared" si="9"/>
        <v>0</v>
      </c>
      <c r="R78" s="43">
        <f t="shared" si="10"/>
        <v>0</v>
      </c>
      <c r="S78" s="43">
        <f t="shared" si="11"/>
        <v>0</v>
      </c>
      <c r="T78" s="43">
        <f t="shared" si="12"/>
        <v>1.2658227848101266E-2</v>
      </c>
      <c r="U78" s="43">
        <f t="shared" si="13"/>
        <v>0</v>
      </c>
      <c r="W78" s="2">
        <v>0.9</v>
      </c>
      <c r="X78" s="43">
        <f t="shared" si="15"/>
        <v>1</v>
      </c>
      <c r="Y78" s="43">
        <f t="shared" si="16"/>
        <v>1</v>
      </c>
      <c r="Z78" s="43">
        <f t="shared" si="17"/>
        <v>1</v>
      </c>
      <c r="AA78" s="43">
        <f t="shared" si="18"/>
        <v>0.97916666666666674</v>
      </c>
      <c r="AB78" s="43">
        <f t="shared" si="19"/>
        <v>1</v>
      </c>
    </row>
    <row r="79" spans="2:28" x14ac:dyDescent="0.25">
      <c r="P79" t="s">
        <v>240</v>
      </c>
    </row>
    <row r="81" spans="2:28" x14ac:dyDescent="0.25">
      <c r="B81" s="129" t="s">
        <v>222</v>
      </c>
      <c r="C81" s="129"/>
      <c r="D81" s="129"/>
      <c r="E81" s="129"/>
      <c r="F81" s="129"/>
      <c r="G81" s="129"/>
      <c r="I81" s="129" t="s">
        <v>211</v>
      </c>
      <c r="J81" s="129"/>
      <c r="K81" s="129"/>
      <c r="L81" s="129"/>
      <c r="M81" s="129"/>
      <c r="N81" s="129"/>
      <c r="P81" s="129" t="s">
        <v>211</v>
      </c>
      <c r="Q81" s="129"/>
      <c r="R81" s="129"/>
      <c r="S81" s="129"/>
      <c r="T81" s="129"/>
      <c r="U81" s="129"/>
      <c r="W81" s="129" t="s">
        <v>238</v>
      </c>
      <c r="X81" s="129"/>
      <c r="Y81" s="129"/>
      <c r="Z81" s="129"/>
      <c r="AA81" s="129"/>
      <c r="AB81" s="129"/>
    </row>
    <row r="82" spans="2:28" x14ac:dyDescent="0.25">
      <c r="B82" s="128" t="s">
        <v>166</v>
      </c>
      <c r="C82" s="152" t="s">
        <v>22</v>
      </c>
      <c r="D82" s="152"/>
      <c r="E82" s="152"/>
      <c r="F82" s="152"/>
      <c r="G82" s="152"/>
      <c r="I82" s="128" t="s">
        <v>166</v>
      </c>
      <c r="J82" s="152" t="s">
        <v>22</v>
      </c>
      <c r="K82" s="152"/>
      <c r="L82" s="152"/>
      <c r="M82" s="152"/>
      <c r="N82" s="152"/>
      <c r="P82" s="128" t="s">
        <v>166</v>
      </c>
      <c r="Q82" s="152" t="s">
        <v>22</v>
      </c>
      <c r="R82" s="152"/>
      <c r="S82" s="152"/>
      <c r="T82" s="152"/>
      <c r="U82" s="152"/>
      <c r="W82" s="128" t="s">
        <v>166</v>
      </c>
      <c r="X82" s="152" t="s">
        <v>22</v>
      </c>
      <c r="Y82" s="152"/>
      <c r="Z82" s="152"/>
      <c r="AA82" s="152"/>
      <c r="AB82" s="152"/>
    </row>
    <row r="83" spans="2:28" x14ac:dyDescent="0.25">
      <c r="B83" s="128"/>
      <c r="C83" s="2">
        <v>4</v>
      </c>
      <c r="D83" s="2">
        <v>6</v>
      </c>
      <c r="E83" s="2">
        <v>8</v>
      </c>
      <c r="F83" s="2">
        <v>10</v>
      </c>
      <c r="G83" s="2">
        <v>12</v>
      </c>
      <c r="I83" s="128"/>
      <c r="J83" s="2">
        <v>4</v>
      </c>
      <c r="K83" s="2">
        <v>6</v>
      </c>
      <c r="L83" s="2">
        <v>8</v>
      </c>
      <c r="M83" s="2">
        <v>10</v>
      </c>
      <c r="N83" s="2">
        <v>12</v>
      </c>
      <c r="P83" s="128"/>
      <c r="Q83" s="2">
        <v>4</v>
      </c>
      <c r="R83" s="2">
        <v>6</v>
      </c>
      <c r="S83" s="2">
        <v>8</v>
      </c>
      <c r="T83" s="2">
        <v>10</v>
      </c>
      <c r="U83" s="2">
        <v>12</v>
      </c>
      <c r="W83" s="128"/>
      <c r="X83" s="2">
        <v>4</v>
      </c>
      <c r="Y83" s="2">
        <v>6</v>
      </c>
      <c r="Z83" s="2">
        <v>8</v>
      </c>
      <c r="AA83" s="2">
        <v>10</v>
      </c>
      <c r="AB83" s="2">
        <v>12</v>
      </c>
    </row>
    <row r="84" spans="2:28" x14ac:dyDescent="0.25">
      <c r="B84" s="2">
        <v>4</v>
      </c>
      <c r="C84" s="4">
        <v>212</v>
      </c>
      <c r="D84" s="4">
        <v>98</v>
      </c>
      <c r="E84" s="4">
        <v>33</v>
      </c>
      <c r="F84" s="4">
        <v>14</v>
      </c>
      <c r="G84" s="4">
        <v>9</v>
      </c>
      <c r="I84" s="2">
        <v>4</v>
      </c>
      <c r="J84" s="4">
        <v>18</v>
      </c>
      <c r="K84" s="4">
        <v>5</v>
      </c>
      <c r="L84" s="4">
        <v>0</v>
      </c>
      <c r="M84" s="4">
        <v>0</v>
      </c>
      <c r="N84" s="4">
        <v>0</v>
      </c>
      <c r="P84" s="2">
        <v>4</v>
      </c>
      <c r="Q84" s="43">
        <f t="shared" ref="Q84:Q94" si="20">J84/C84</f>
        <v>8.4905660377358486E-2</v>
      </c>
      <c r="R84" s="43">
        <f t="shared" ref="R84:R94" si="21">K84/D84</f>
        <v>5.1020408163265307E-2</v>
      </c>
      <c r="S84" s="43">
        <f t="shared" ref="S84:S94" si="22">L84/E84</f>
        <v>0</v>
      </c>
      <c r="T84" s="43">
        <f t="shared" ref="T84:T94" si="23">M84/F84</f>
        <v>0</v>
      </c>
      <c r="U84" s="43">
        <f t="shared" ref="U84:U94" si="24">N84/G84</f>
        <v>0</v>
      </c>
      <c r="W84" s="2">
        <v>4</v>
      </c>
      <c r="X84" s="43">
        <f>(J84+J102)/(C84+C102)</f>
        <v>8.4507042253521125E-2</v>
      </c>
      <c r="Y84" s="43">
        <f t="shared" ref="Y84:AB84" si="25">(K84+K102)/(D84+D102)</f>
        <v>4.9504950495049507E-2</v>
      </c>
      <c r="Z84" s="43">
        <f t="shared" si="25"/>
        <v>0</v>
      </c>
      <c r="AA84" s="43">
        <f t="shared" si="25"/>
        <v>0</v>
      </c>
      <c r="AB84" s="43">
        <f t="shared" si="25"/>
        <v>0</v>
      </c>
    </row>
    <row r="85" spans="2:28" x14ac:dyDescent="0.25">
      <c r="B85" s="2">
        <v>3</v>
      </c>
      <c r="C85" s="4">
        <v>112</v>
      </c>
      <c r="D85" s="4">
        <v>85</v>
      </c>
      <c r="E85" s="4">
        <v>51</v>
      </c>
      <c r="F85" s="4">
        <v>17</v>
      </c>
      <c r="G85" s="4">
        <v>3</v>
      </c>
      <c r="I85" s="2">
        <v>3</v>
      </c>
      <c r="J85" s="4">
        <v>14</v>
      </c>
      <c r="K85" s="4">
        <v>6</v>
      </c>
      <c r="L85" s="4">
        <v>2</v>
      </c>
      <c r="M85" s="4">
        <v>1</v>
      </c>
      <c r="N85" s="4">
        <v>0</v>
      </c>
      <c r="P85" s="2">
        <v>3</v>
      </c>
      <c r="Q85" s="43">
        <f t="shared" si="20"/>
        <v>0.125</v>
      </c>
      <c r="R85" s="43">
        <f t="shared" si="21"/>
        <v>7.0588235294117646E-2</v>
      </c>
      <c r="S85" s="43">
        <f t="shared" si="22"/>
        <v>3.9215686274509803E-2</v>
      </c>
      <c r="T85" s="43">
        <f t="shared" si="23"/>
        <v>5.8823529411764705E-2</v>
      </c>
      <c r="U85" s="43">
        <f t="shared" si="24"/>
        <v>0</v>
      </c>
      <c r="W85" s="2">
        <v>3</v>
      </c>
      <c r="X85" s="43">
        <f t="shared" ref="X85:X96" si="26">(J85+J103)/(C85+C103)</f>
        <v>0.12173913043478261</v>
      </c>
      <c r="Y85" s="43">
        <f t="shared" ref="Y85:Y96" si="27">(K85+K103)/(D85+D103)</f>
        <v>6.5934065934065936E-2</v>
      </c>
      <c r="Z85" s="43">
        <f t="shared" ref="Z85:Z96" si="28">(L85+L103)/(E85+E103)</f>
        <v>3.7735849056603772E-2</v>
      </c>
      <c r="AA85" s="43">
        <f t="shared" ref="AA85:AA96" si="29">(M85+M103)/(F85+F103)</f>
        <v>5.8823529411764705E-2</v>
      </c>
      <c r="AB85" s="43">
        <f t="shared" ref="AB85:AB96" si="30">(N85+N103)/(G85+G103)</f>
        <v>0</v>
      </c>
    </row>
    <row r="86" spans="2:28" x14ac:dyDescent="0.25">
      <c r="B86" s="2">
        <v>3.32</v>
      </c>
      <c r="C86" s="4">
        <v>567</v>
      </c>
      <c r="D86" s="4">
        <v>340</v>
      </c>
      <c r="E86" s="4">
        <v>139</v>
      </c>
      <c r="F86" s="4">
        <v>72</v>
      </c>
      <c r="G86" s="4">
        <v>28</v>
      </c>
      <c r="I86" s="2">
        <v>3.32</v>
      </c>
      <c r="J86" s="4">
        <v>70</v>
      </c>
      <c r="K86" s="4">
        <v>23</v>
      </c>
      <c r="L86" s="4">
        <v>8</v>
      </c>
      <c r="M86" s="4">
        <v>5</v>
      </c>
      <c r="N86" s="4">
        <v>0</v>
      </c>
      <c r="P86" s="2">
        <v>3.32</v>
      </c>
      <c r="Q86" s="43">
        <f t="shared" si="20"/>
        <v>0.12345679012345678</v>
      </c>
      <c r="R86" s="43">
        <f t="shared" si="21"/>
        <v>6.7647058823529407E-2</v>
      </c>
      <c r="S86" s="43">
        <f t="shared" si="22"/>
        <v>5.7553956834532377E-2</v>
      </c>
      <c r="T86" s="43">
        <f t="shared" si="23"/>
        <v>6.9444444444444448E-2</v>
      </c>
      <c r="U86" s="43">
        <f t="shared" si="24"/>
        <v>0</v>
      </c>
      <c r="W86" s="2">
        <v>3.32</v>
      </c>
      <c r="X86" s="43">
        <f t="shared" si="26"/>
        <v>0.12520593080724876</v>
      </c>
      <c r="Y86" s="43">
        <f t="shared" si="27"/>
        <v>6.1170212765957445E-2</v>
      </c>
      <c r="Z86" s="43">
        <f t="shared" si="28"/>
        <v>0.05</v>
      </c>
      <c r="AA86" s="43">
        <f t="shared" si="29"/>
        <v>6.3291139240506333E-2</v>
      </c>
      <c r="AB86" s="43">
        <f t="shared" si="30"/>
        <v>0</v>
      </c>
    </row>
    <row r="87" spans="2:28" x14ac:dyDescent="0.25">
      <c r="B87" s="2">
        <v>3.52</v>
      </c>
      <c r="C87" s="4">
        <v>925</v>
      </c>
      <c r="D87" s="4">
        <v>395</v>
      </c>
      <c r="E87" s="4">
        <v>163</v>
      </c>
      <c r="F87" s="4">
        <v>70</v>
      </c>
      <c r="G87" s="4">
        <v>49</v>
      </c>
      <c r="I87" s="2">
        <v>3.52</v>
      </c>
      <c r="J87" s="4">
        <v>166</v>
      </c>
      <c r="K87" s="4">
        <v>52</v>
      </c>
      <c r="L87" s="4">
        <v>6</v>
      </c>
      <c r="M87" s="4">
        <v>1</v>
      </c>
      <c r="N87" s="4">
        <v>1</v>
      </c>
      <c r="P87" s="2">
        <v>3.52</v>
      </c>
      <c r="Q87" s="43">
        <f t="shared" si="20"/>
        <v>0.17945945945945946</v>
      </c>
      <c r="R87" s="43">
        <f t="shared" si="21"/>
        <v>0.13164556962025317</v>
      </c>
      <c r="S87" s="43">
        <f t="shared" si="22"/>
        <v>3.6809815950920248E-2</v>
      </c>
      <c r="T87" s="43">
        <f t="shared" si="23"/>
        <v>1.4285714285714285E-2</v>
      </c>
      <c r="U87" s="43">
        <f t="shared" si="24"/>
        <v>2.0408163265306121E-2</v>
      </c>
      <c r="W87" s="2">
        <v>3.52</v>
      </c>
      <c r="X87" s="43">
        <f t="shared" si="26"/>
        <v>0.17560462670872765</v>
      </c>
      <c r="Y87" s="43">
        <f t="shared" si="27"/>
        <v>0.13054187192118227</v>
      </c>
      <c r="Z87" s="43">
        <f t="shared" si="28"/>
        <v>3.5294117647058823E-2</v>
      </c>
      <c r="AA87" s="43">
        <f t="shared" si="29"/>
        <v>1.2500000000000001E-2</v>
      </c>
      <c r="AB87" s="43">
        <f t="shared" si="30"/>
        <v>1.9230769230769232E-2</v>
      </c>
    </row>
    <row r="88" spans="2:28" x14ac:dyDescent="0.25">
      <c r="B88" s="2">
        <v>2</v>
      </c>
      <c r="C88" s="4">
        <v>2739</v>
      </c>
      <c r="D88" s="4">
        <v>2179</v>
      </c>
      <c r="E88" s="4">
        <v>1235</v>
      </c>
      <c r="F88" s="4">
        <v>582</v>
      </c>
      <c r="G88" s="4">
        <v>255</v>
      </c>
      <c r="I88" s="2">
        <v>2</v>
      </c>
      <c r="J88" s="4">
        <v>629</v>
      </c>
      <c r="K88" s="4">
        <v>383</v>
      </c>
      <c r="L88" s="4">
        <v>157</v>
      </c>
      <c r="M88" s="4">
        <v>43</v>
      </c>
      <c r="N88" s="4">
        <v>7</v>
      </c>
      <c r="P88" s="2">
        <v>2</v>
      </c>
      <c r="Q88" s="43">
        <f t="shared" si="20"/>
        <v>0.22964585615188024</v>
      </c>
      <c r="R88" s="43">
        <f t="shared" si="21"/>
        <v>0.17576870123910052</v>
      </c>
      <c r="S88" s="43">
        <f t="shared" si="22"/>
        <v>0.12712550607287448</v>
      </c>
      <c r="T88" s="43">
        <f t="shared" si="23"/>
        <v>7.3883161512027493E-2</v>
      </c>
      <c r="U88" s="43">
        <f t="shared" si="24"/>
        <v>2.7450980392156862E-2</v>
      </c>
      <c r="W88" s="2">
        <v>2</v>
      </c>
      <c r="X88" s="43">
        <f t="shared" si="26"/>
        <v>0.22749822820694543</v>
      </c>
      <c r="Y88" s="43">
        <f t="shared" si="27"/>
        <v>0.17328042328042328</v>
      </c>
      <c r="Z88" s="43">
        <f t="shared" si="28"/>
        <v>0.12433661865049279</v>
      </c>
      <c r="AA88" s="43">
        <f t="shared" si="29"/>
        <v>7.0739549839228297E-2</v>
      </c>
      <c r="AB88" s="43">
        <f t="shared" si="30"/>
        <v>2.5830258302583026E-2</v>
      </c>
    </row>
    <row r="89" spans="2:28" x14ac:dyDescent="0.25">
      <c r="B89" s="2">
        <v>2.2400000000000002</v>
      </c>
      <c r="C89" s="4">
        <v>1636</v>
      </c>
      <c r="D89" s="4">
        <v>1504</v>
      </c>
      <c r="E89" s="4">
        <v>959</v>
      </c>
      <c r="F89" s="4">
        <v>501</v>
      </c>
      <c r="G89" s="4">
        <v>209</v>
      </c>
      <c r="I89" s="2">
        <v>2.2400000000000002</v>
      </c>
      <c r="J89" s="4">
        <v>439</v>
      </c>
      <c r="K89" s="4">
        <v>296</v>
      </c>
      <c r="L89" s="4">
        <v>144</v>
      </c>
      <c r="M89" s="4">
        <v>52</v>
      </c>
      <c r="N89" s="4">
        <v>10</v>
      </c>
      <c r="P89" s="2">
        <v>2.2400000000000002</v>
      </c>
      <c r="Q89" s="43">
        <f t="shared" si="20"/>
        <v>0.26833740831295844</v>
      </c>
      <c r="R89" s="43">
        <f t="shared" si="21"/>
        <v>0.19680851063829788</v>
      </c>
      <c r="S89" s="43">
        <f t="shared" si="22"/>
        <v>0.15015641293013557</v>
      </c>
      <c r="T89" s="43">
        <f t="shared" si="23"/>
        <v>0.10379241516966067</v>
      </c>
      <c r="U89" s="43">
        <f t="shared" si="24"/>
        <v>4.784688995215311E-2</v>
      </c>
      <c r="W89" s="2">
        <v>2.2400000000000002</v>
      </c>
      <c r="X89" s="43">
        <f t="shared" si="26"/>
        <v>0.26148028092922743</v>
      </c>
      <c r="Y89" s="43">
        <f t="shared" si="27"/>
        <v>0.18912797281993204</v>
      </c>
      <c r="Z89" s="43">
        <f t="shared" si="28"/>
        <v>0.1453287197231834</v>
      </c>
      <c r="AA89" s="43">
        <f t="shared" si="29"/>
        <v>9.8070739549839234E-2</v>
      </c>
      <c r="AB89" s="43">
        <f t="shared" si="30"/>
        <v>4.9295774647887321E-2</v>
      </c>
    </row>
    <row r="90" spans="2:28" x14ac:dyDescent="0.25">
      <c r="B90" s="2">
        <v>2.4</v>
      </c>
      <c r="C90" s="4">
        <v>1377</v>
      </c>
      <c r="D90" s="4">
        <v>1134</v>
      </c>
      <c r="E90" s="4">
        <v>634</v>
      </c>
      <c r="F90" s="4">
        <v>314</v>
      </c>
      <c r="G90" s="4">
        <v>167</v>
      </c>
      <c r="I90" s="2">
        <v>2.4</v>
      </c>
      <c r="J90" s="4">
        <v>407</v>
      </c>
      <c r="K90" s="4">
        <v>250</v>
      </c>
      <c r="L90" s="4">
        <v>96</v>
      </c>
      <c r="M90" s="4">
        <v>24</v>
      </c>
      <c r="N90" s="4">
        <v>6</v>
      </c>
      <c r="P90" s="2">
        <v>2.4</v>
      </c>
      <c r="Q90" s="43">
        <f t="shared" si="20"/>
        <v>0.29557007988380535</v>
      </c>
      <c r="R90" s="43">
        <f t="shared" si="21"/>
        <v>0.22045855379188711</v>
      </c>
      <c r="S90" s="43">
        <f t="shared" si="22"/>
        <v>0.15141955835962145</v>
      </c>
      <c r="T90" s="43">
        <f t="shared" si="23"/>
        <v>7.6433121019108277E-2</v>
      </c>
      <c r="U90" s="43">
        <f t="shared" si="24"/>
        <v>3.5928143712574849E-2</v>
      </c>
      <c r="W90" s="2">
        <v>2.4</v>
      </c>
      <c r="X90" s="43">
        <f t="shared" si="26"/>
        <v>0.29641283826305853</v>
      </c>
      <c r="Y90" s="43">
        <f t="shared" si="27"/>
        <v>0.22078907435508346</v>
      </c>
      <c r="Z90" s="43">
        <f t="shared" si="28"/>
        <v>0.15364238410596026</v>
      </c>
      <c r="AA90" s="43">
        <f t="shared" si="29"/>
        <v>7.9896907216494839E-2</v>
      </c>
      <c r="AB90" s="43">
        <f t="shared" si="30"/>
        <v>4.2056074766355138E-2</v>
      </c>
    </row>
    <row r="91" spans="2:28" x14ac:dyDescent="0.25">
      <c r="B91" s="2">
        <v>1</v>
      </c>
      <c r="C91" s="4">
        <v>3062</v>
      </c>
      <c r="D91" s="4">
        <v>4088</v>
      </c>
      <c r="E91" s="4">
        <v>3617</v>
      </c>
      <c r="F91" s="4">
        <v>2370</v>
      </c>
      <c r="G91" s="4">
        <v>1429</v>
      </c>
      <c r="I91" s="2">
        <v>1</v>
      </c>
      <c r="J91" s="4">
        <v>1141</v>
      </c>
      <c r="K91" s="4">
        <v>1179</v>
      </c>
      <c r="L91" s="4">
        <v>823</v>
      </c>
      <c r="M91" s="4">
        <v>421</v>
      </c>
      <c r="N91" s="4">
        <v>147</v>
      </c>
      <c r="P91" s="2">
        <v>1</v>
      </c>
      <c r="Q91" s="43">
        <f t="shared" si="20"/>
        <v>0.3726322664924886</v>
      </c>
      <c r="R91" s="43">
        <f t="shared" si="21"/>
        <v>0.28840508806262233</v>
      </c>
      <c r="S91" s="43">
        <f t="shared" si="22"/>
        <v>0.22753663256842688</v>
      </c>
      <c r="T91" s="43">
        <f t="shared" si="23"/>
        <v>0.17763713080168778</v>
      </c>
      <c r="U91" s="43">
        <f t="shared" si="24"/>
        <v>0.10286913925822254</v>
      </c>
      <c r="W91" s="2">
        <v>1</v>
      </c>
      <c r="X91" s="43">
        <f t="shared" si="26"/>
        <v>0.36459948320413438</v>
      </c>
      <c r="Y91" s="43">
        <f t="shared" si="27"/>
        <v>0.27994839660892001</v>
      </c>
      <c r="Z91" s="43">
        <f t="shared" si="28"/>
        <v>0.22419783363989373</v>
      </c>
      <c r="AA91" s="43">
        <f t="shared" si="29"/>
        <v>0.17407071622846781</v>
      </c>
      <c r="AB91" s="43">
        <f t="shared" si="30"/>
        <v>0.10589410589410589</v>
      </c>
    </row>
    <row r="92" spans="2:28" x14ac:dyDescent="0.25">
      <c r="B92" s="2">
        <v>1.1599999999999999</v>
      </c>
      <c r="C92" s="4">
        <v>1278</v>
      </c>
      <c r="D92" s="4">
        <v>2150</v>
      </c>
      <c r="E92" s="4">
        <v>2210</v>
      </c>
      <c r="F92" s="4">
        <v>1596</v>
      </c>
      <c r="G92" s="4">
        <v>923</v>
      </c>
      <c r="I92" s="2">
        <v>1.1599999999999999</v>
      </c>
      <c r="J92" s="4">
        <v>584</v>
      </c>
      <c r="K92" s="4">
        <v>841</v>
      </c>
      <c r="L92" s="4">
        <v>648</v>
      </c>
      <c r="M92" s="4">
        <v>382</v>
      </c>
      <c r="N92" s="4">
        <v>166</v>
      </c>
      <c r="P92" s="2">
        <v>1.1599999999999999</v>
      </c>
      <c r="Q92" s="43">
        <f t="shared" si="20"/>
        <v>0.4569640062597809</v>
      </c>
      <c r="R92" s="43">
        <f t="shared" si="21"/>
        <v>0.3911627906976744</v>
      </c>
      <c r="S92" s="43">
        <f t="shared" si="22"/>
        <v>0.29321266968325793</v>
      </c>
      <c r="T92" s="43">
        <f t="shared" si="23"/>
        <v>0.23934837092731828</v>
      </c>
      <c r="U92" s="43">
        <f t="shared" si="24"/>
        <v>0.17984832069339113</v>
      </c>
      <c r="W92" s="2">
        <v>1.1599999999999999</v>
      </c>
      <c r="X92" s="43">
        <f t="shared" si="26"/>
        <v>0.44867358708189159</v>
      </c>
      <c r="Y92" s="43">
        <f t="shared" si="27"/>
        <v>0.37533875338753386</v>
      </c>
      <c r="Z92" s="43">
        <f t="shared" si="28"/>
        <v>0.28501787455313615</v>
      </c>
      <c r="AA92" s="43">
        <f t="shared" si="29"/>
        <v>0.23558783477076714</v>
      </c>
      <c r="AB92" s="43">
        <f t="shared" si="30"/>
        <v>0.17421335379892555</v>
      </c>
    </row>
    <row r="93" spans="2:28" x14ac:dyDescent="0.25">
      <c r="B93" s="2">
        <v>1.24</v>
      </c>
      <c r="C93" s="4">
        <v>472</v>
      </c>
      <c r="D93" s="4">
        <v>797</v>
      </c>
      <c r="E93" s="4">
        <v>734</v>
      </c>
      <c r="F93" s="4">
        <v>586</v>
      </c>
      <c r="G93" s="4">
        <v>385</v>
      </c>
      <c r="I93" s="2">
        <v>1.24</v>
      </c>
      <c r="J93" s="4">
        <v>234</v>
      </c>
      <c r="K93" s="4">
        <v>317</v>
      </c>
      <c r="L93" s="4">
        <v>248</v>
      </c>
      <c r="M93" s="4">
        <v>141</v>
      </c>
      <c r="N93" s="4">
        <v>58</v>
      </c>
      <c r="P93" s="2">
        <v>1.24</v>
      </c>
      <c r="Q93" s="43">
        <f t="shared" si="20"/>
        <v>0.49576271186440679</v>
      </c>
      <c r="R93" s="43">
        <f t="shared" si="21"/>
        <v>0.39774153074027602</v>
      </c>
      <c r="S93" s="43">
        <f t="shared" si="22"/>
        <v>0.33787465940054495</v>
      </c>
      <c r="T93" s="43">
        <f t="shared" si="23"/>
        <v>0.24061433447098976</v>
      </c>
      <c r="U93" s="43">
        <f t="shared" si="24"/>
        <v>0.15064935064935064</v>
      </c>
      <c r="W93" s="2">
        <v>1.24</v>
      </c>
      <c r="X93" s="43">
        <f t="shared" si="26"/>
        <v>0.47976878612716761</v>
      </c>
      <c r="Y93" s="43">
        <f t="shared" si="27"/>
        <v>0.39204545454545453</v>
      </c>
      <c r="Z93" s="43">
        <f t="shared" si="28"/>
        <v>0.31783601014370244</v>
      </c>
      <c r="AA93" s="43">
        <f t="shared" si="29"/>
        <v>0.22687224669603523</v>
      </c>
      <c r="AB93" s="43">
        <f t="shared" si="30"/>
        <v>0.13848631239935588</v>
      </c>
    </row>
    <row r="94" spans="2:28" x14ac:dyDescent="0.25">
      <c r="B94" s="2">
        <v>0</v>
      </c>
      <c r="C94" s="4">
        <v>560</v>
      </c>
      <c r="D94" s="4">
        <v>1294</v>
      </c>
      <c r="E94" s="4">
        <v>1833</v>
      </c>
      <c r="F94" s="4">
        <v>1810</v>
      </c>
      <c r="G94" s="4">
        <v>1460</v>
      </c>
      <c r="I94" s="2">
        <v>0</v>
      </c>
      <c r="J94" s="4">
        <v>322</v>
      </c>
      <c r="K94" s="4">
        <v>656</v>
      </c>
      <c r="L94" s="4">
        <v>776</v>
      </c>
      <c r="M94" s="4">
        <v>688</v>
      </c>
      <c r="N94" s="4">
        <v>440</v>
      </c>
      <c r="P94" s="2">
        <v>0</v>
      </c>
      <c r="Q94" s="43">
        <f t="shared" si="20"/>
        <v>0.57499999999999996</v>
      </c>
      <c r="R94" s="43">
        <f t="shared" si="21"/>
        <v>0.50695517774343124</v>
      </c>
      <c r="S94" s="43">
        <f t="shared" si="22"/>
        <v>0.42334969994544464</v>
      </c>
      <c r="T94" s="43">
        <f t="shared" si="23"/>
        <v>0.38011049723756907</v>
      </c>
      <c r="U94" s="43">
        <f t="shared" si="24"/>
        <v>0.30136986301369861</v>
      </c>
      <c r="W94" s="2">
        <v>0</v>
      </c>
      <c r="X94" s="43">
        <f t="shared" si="26"/>
        <v>0.5516888433981576</v>
      </c>
      <c r="Y94" s="43">
        <f t="shared" si="27"/>
        <v>0.50159744408945683</v>
      </c>
      <c r="Z94" s="43">
        <f t="shared" si="28"/>
        <v>0.41858574911947982</v>
      </c>
      <c r="AA94" s="43">
        <f t="shared" si="29"/>
        <v>0.36750130412102244</v>
      </c>
      <c r="AB94" s="43">
        <f t="shared" si="30"/>
        <v>0.30217669654289375</v>
      </c>
    </row>
    <row r="95" spans="2:28" x14ac:dyDescent="0.25">
      <c r="B95" s="2">
        <v>0.5</v>
      </c>
      <c r="C95" s="4">
        <v>361</v>
      </c>
      <c r="D95" s="4">
        <v>947</v>
      </c>
      <c r="E95" s="4">
        <v>1532</v>
      </c>
      <c r="F95" s="4">
        <v>1593</v>
      </c>
      <c r="G95" s="4">
        <v>1318</v>
      </c>
      <c r="I95" s="2">
        <v>0.5</v>
      </c>
      <c r="J95" s="4">
        <v>276</v>
      </c>
      <c r="K95" s="4">
        <v>647</v>
      </c>
      <c r="L95" s="4">
        <v>927</v>
      </c>
      <c r="M95" s="4">
        <v>830</v>
      </c>
      <c r="N95" s="4">
        <v>596</v>
      </c>
      <c r="P95" s="2">
        <v>0.5</v>
      </c>
      <c r="Q95" s="43">
        <f t="shared" ref="Q95:Q96" si="31">J95/C95</f>
        <v>0.76454293628808867</v>
      </c>
      <c r="R95" s="43">
        <f t="shared" ref="R95:R96" si="32">K95/D95</f>
        <v>0.6832101372756072</v>
      </c>
      <c r="S95" s="43">
        <f t="shared" ref="S95:S96" si="33">L95/E95</f>
        <v>0.60509138381201044</v>
      </c>
      <c r="T95" s="43">
        <f t="shared" ref="T95:T96" si="34">M95/F95</f>
        <v>0.52102950408035154</v>
      </c>
      <c r="U95" s="43">
        <f t="shared" ref="U95:U96" si="35">N95/G95</f>
        <v>0.45220030349013657</v>
      </c>
      <c r="W95" s="2">
        <v>0.5</v>
      </c>
      <c r="X95" s="43">
        <f t="shared" si="26"/>
        <v>0.71511627906976749</v>
      </c>
      <c r="Y95" s="43">
        <f t="shared" si="27"/>
        <v>0.6541710665258712</v>
      </c>
      <c r="Z95" s="43">
        <f t="shared" si="28"/>
        <v>0.59143710587454368</v>
      </c>
      <c r="AA95" s="43">
        <f t="shared" si="29"/>
        <v>0.51777916406737368</v>
      </c>
      <c r="AB95" s="43">
        <f t="shared" si="30"/>
        <v>0.45178640030733769</v>
      </c>
    </row>
    <row r="96" spans="2:28" x14ac:dyDescent="0.25">
      <c r="B96" s="2">
        <v>0.9</v>
      </c>
      <c r="C96" s="4">
        <v>24</v>
      </c>
      <c r="D96" s="4">
        <v>82</v>
      </c>
      <c r="E96" s="4">
        <v>137</v>
      </c>
      <c r="F96" s="4">
        <v>153</v>
      </c>
      <c r="G96" s="4">
        <v>119</v>
      </c>
      <c r="I96" s="2">
        <v>0.9</v>
      </c>
      <c r="J96" s="4">
        <v>19</v>
      </c>
      <c r="K96" s="4">
        <v>61</v>
      </c>
      <c r="L96" s="4">
        <v>96</v>
      </c>
      <c r="M96" s="4">
        <v>100</v>
      </c>
      <c r="N96" s="4">
        <v>64</v>
      </c>
      <c r="P96" s="2">
        <v>0.9</v>
      </c>
      <c r="Q96" s="43">
        <f t="shared" si="31"/>
        <v>0.79166666666666663</v>
      </c>
      <c r="R96" s="43">
        <f t="shared" si="32"/>
        <v>0.74390243902439024</v>
      </c>
      <c r="S96" s="43">
        <f t="shared" si="33"/>
        <v>0.7007299270072993</v>
      </c>
      <c r="T96" s="43">
        <f t="shared" si="34"/>
        <v>0.65359477124183007</v>
      </c>
      <c r="U96" s="43">
        <f t="shared" si="35"/>
        <v>0.53781512605042014</v>
      </c>
      <c r="W96" s="2">
        <v>0.9</v>
      </c>
      <c r="X96" s="43">
        <f t="shared" si="26"/>
        <v>0.83783783783783783</v>
      </c>
      <c r="Y96" s="43">
        <f t="shared" si="27"/>
        <v>0.75206611570247939</v>
      </c>
      <c r="Z96" s="43">
        <f t="shared" si="28"/>
        <v>0.72558139534883725</v>
      </c>
      <c r="AA96" s="43">
        <f t="shared" si="29"/>
        <v>0.67355371900826444</v>
      </c>
      <c r="AB96" s="43">
        <f t="shared" si="30"/>
        <v>0.56497175141242939</v>
      </c>
    </row>
    <row r="99" spans="2:21" x14ac:dyDescent="0.25">
      <c r="B99" s="137" t="s">
        <v>224</v>
      </c>
      <c r="C99" s="138"/>
      <c r="D99" s="138"/>
      <c r="E99" s="138"/>
      <c r="F99" s="138"/>
      <c r="G99" s="139"/>
      <c r="I99" s="129" t="s">
        <v>216</v>
      </c>
      <c r="J99" s="129"/>
      <c r="K99" s="129"/>
      <c r="L99" s="129"/>
      <c r="M99" s="129"/>
      <c r="N99" s="129"/>
      <c r="P99" s="129" t="s">
        <v>216</v>
      </c>
      <c r="Q99" s="129"/>
      <c r="R99" s="129"/>
      <c r="S99" s="129"/>
      <c r="T99" s="129"/>
      <c r="U99" s="129"/>
    </row>
    <row r="100" spans="2:21" x14ac:dyDescent="0.25">
      <c r="B100" s="128" t="s">
        <v>166</v>
      </c>
      <c r="C100" s="152" t="s">
        <v>22</v>
      </c>
      <c r="D100" s="152"/>
      <c r="E100" s="152"/>
      <c r="F100" s="152"/>
      <c r="G100" s="152"/>
      <c r="I100" s="128" t="s">
        <v>166</v>
      </c>
      <c r="J100" s="152" t="s">
        <v>22</v>
      </c>
      <c r="K100" s="152"/>
      <c r="L100" s="152"/>
      <c r="M100" s="152"/>
      <c r="N100" s="152"/>
      <c r="P100" s="128" t="s">
        <v>166</v>
      </c>
      <c r="Q100" s="152" t="s">
        <v>22</v>
      </c>
      <c r="R100" s="152"/>
      <c r="S100" s="152"/>
      <c r="T100" s="152"/>
      <c r="U100" s="152"/>
    </row>
    <row r="101" spans="2:21" x14ac:dyDescent="0.25">
      <c r="B101" s="128"/>
      <c r="C101" s="2">
        <v>4</v>
      </c>
      <c r="D101" s="2">
        <v>6</v>
      </c>
      <c r="E101" s="2">
        <v>8</v>
      </c>
      <c r="F101" s="2">
        <v>10</v>
      </c>
      <c r="G101" s="2">
        <v>12</v>
      </c>
      <c r="I101" s="128"/>
      <c r="J101" s="2">
        <v>4</v>
      </c>
      <c r="K101" s="2">
        <v>6</v>
      </c>
      <c r="L101" s="2">
        <v>8</v>
      </c>
      <c r="M101" s="2">
        <v>10</v>
      </c>
      <c r="N101" s="2">
        <v>12</v>
      </c>
      <c r="P101" s="128"/>
      <c r="Q101" s="2">
        <v>4</v>
      </c>
      <c r="R101" s="2">
        <v>6</v>
      </c>
      <c r="S101" s="2">
        <v>8</v>
      </c>
      <c r="T101" s="2">
        <v>10</v>
      </c>
      <c r="U101" s="2">
        <v>12</v>
      </c>
    </row>
    <row r="102" spans="2:21" x14ac:dyDescent="0.25">
      <c r="B102" s="2">
        <v>4</v>
      </c>
      <c r="C102" s="4">
        <v>1</v>
      </c>
      <c r="D102" s="4">
        <v>3</v>
      </c>
      <c r="E102" s="4">
        <v>1</v>
      </c>
      <c r="F102" s="4">
        <v>1</v>
      </c>
      <c r="G102" s="4">
        <v>1</v>
      </c>
      <c r="I102" s="2">
        <v>4</v>
      </c>
      <c r="J102" s="4">
        <v>0</v>
      </c>
      <c r="K102" s="4">
        <v>0</v>
      </c>
      <c r="L102" s="4">
        <v>0</v>
      </c>
      <c r="M102" s="4">
        <v>0</v>
      </c>
      <c r="N102" s="4">
        <v>0</v>
      </c>
      <c r="P102" s="2">
        <v>4</v>
      </c>
      <c r="Q102" s="43">
        <f t="shared" ref="Q102:Q112" si="36">J102/C102</f>
        <v>0</v>
      </c>
      <c r="R102" s="43">
        <f t="shared" ref="R102:R112" si="37">K102/D102</f>
        <v>0</v>
      </c>
      <c r="S102" s="43">
        <f t="shared" ref="S102:S112" si="38">L102/E102</f>
        <v>0</v>
      </c>
      <c r="T102" s="43">
        <f t="shared" ref="T102:T112" si="39">M102/F102</f>
        <v>0</v>
      </c>
      <c r="U102" s="43">
        <f t="shared" ref="U102:U112" si="40">N102/G102</f>
        <v>0</v>
      </c>
    </row>
    <row r="103" spans="2:21" x14ac:dyDescent="0.25">
      <c r="B103" s="2">
        <v>3</v>
      </c>
      <c r="C103" s="4">
        <v>3</v>
      </c>
      <c r="D103" s="4">
        <v>6</v>
      </c>
      <c r="E103" s="4">
        <v>2</v>
      </c>
      <c r="F103" s="4">
        <v>0</v>
      </c>
      <c r="G103" s="4">
        <v>0</v>
      </c>
      <c r="I103" s="2">
        <v>3</v>
      </c>
      <c r="J103" s="4">
        <v>0</v>
      </c>
      <c r="K103" s="4">
        <v>0</v>
      </c>
      <c r="L103" s="4">
        <v>0</v>
      </c>
      <c r="M103" s="4">
        <v>0</v>
      </c>
      <c r="N103" s="4">
        <v>0</v>
      </c>
      <c r="P103" s="2">
        <v>3</v>
      </c>
      <c r="Q103" s="43">
        <f t="shared" si="36"/>
        <v>0</v>
      </c>
      <c r="R103" s="43">
        <f t="shared" si="37"/>
        <v>0</v>
      </c>
      <c r="S103" s="43">
        <f t="shared" si="38"/>
        <v>0</v>
      </c>
      <c r="T103" s="43" t="e">
        <f t="shared" si="39"/>
        <v>#DIV/0!</v>
      </c>
      <c r="U103" s="43" t="e">
        <f t="shared" si="40"/>
        <v>#DIV/0!</v>
      </c>
    </row>
    <row r="104" spans="2:21" x14ac:dyDescent="0.25">
      <c r="B104" s="2">
        <v>3.32</v>
      </c>
      <c r="C104" s="4">
        <v>40</v>
      </c>
      <c r="D104" s="4">
        <v>36</v>
      </c>
      <c r="E104" s="4">
        <v>21</v>
      </c>
      <c r="F104" s="4">
        <v>7</v>
      </c>
      <c r="G104" s="4">
        <v>1</v>
      </c>
      <c r="I104" s="2">
        <v>3.32</v>
      </c>
      <c r="J104" s="4">
        <v>6</v>
      </c>
      <c r="K104" s="4">
        <v>0</v>
      </c>
      <c r="L104" s="4">
        <v>0</v>
      </c>
      <c r="M104" s="4">
        <v>0</v>
      </c>
      <c r="N104" s="4">
        <v>0</v>
      </c>
      <c r="P104" s="2">
        <v>3.32</v>
      </c>
      <c r="Q104" s="43">
        <f t="shared" si="36"/>
        <v>0.15</v>
      </c>
      <c r="R104" s="43">
        <f t="shared" si="37"/>
        <v>0</v>
      </c>
      <c r="S104" s="43">
        <f t="shared" si="38"/>
        <v>0</v>
      </c>
      <c r="T104" s="43">
        <f t="shared" si="39"/>
        <v>0</v>
      </c>
      <c r="U104" s="43">
        <f t="shared" si="40"/>
        <v>0</v>
      </c>
    </row>
    <row r="105" spans="2:21" x14ac:dyDescent="0.25">
      <c r="B105" s="2">
        <v>3.52</v>
      </c>
      <c r="C105" s="4">
        <v>26</v>
      </c>
      <c r="D105" s="4">
        <v>11</v>
      </c>
      <c r="E105" s="4">
        <v>7</v>
      </c>
      <c r="F105" s="4">
        <v>10</v>
      </c>
      <c r="G105" s="4">
        <v>3</v>
      </c>
      <c r="I105" s="2">
        <v>3.52</v>
      </c>
      <c r="J105" s="4">
        <v>1</v>
      </c>
      <c r="K105" s="4">
        <v>1</v>
      </c>
      <c r="L105" s="4">
        <v>0</v>
      </c>
      <c r="M105" s="4">
        <v>0</v>
      </c>
      <c r="N105" s="4">
        <v>0</v>
      </c>
      <c r="P105" s="2">
        <v>3.52</v>
      </c>
      <c r="Q105" s="43">
        <f t="shared" si="36"/>
        <v>3.8461538461538464E-2</v>
      </c>
      <c r="R105" s="43">
        <f t="shared" si="37"/>
        <v>9.0909090909090912E-2</v>
      </c>
      <c r="S105" s="43">
        <f t="shared" si="38"/>
        <v>0</v>
      </c>
      <c r="T105" s="43">
        <f t="shared" si="39"/>
        <v>0</v>
      </c>
      <c r="U105" s="43">
        <f t="shared" si="40"/>
        <v>0</v>
      </c>
    </row>
    <row r="106" spans="2:21" x14ac:dyDescent="0.25">
      <c r="B106" s="2">
        <v>2</v>
      </c>
      <c r="C106" s="4">
        <v>83</v>
      </c>
      <c r="D106" s="4">
        <v>89</v>
      </c>
      <c r="E106" s="4">
        <v>84</v>
      </c>
      <c r="F106" s="4">
        <v>40</v>
      </c>
      <c r="G106" s="4">
        <v>16</v>
      </c>
      <c r="I106" s="2">
        <v>2</v>
      </c>
      <c r="J106" s="4">
        <v>13</v>
      </c>
      <c r="K106" s="4">
        <v>10</v>
      </c>
      <c r="L106" s="4">
        <v>7</v>
      </c>
      <c r="M106" s="4">
        <v>1</v>
      </c>
      <c r="N106" s="4">
        <v>0</v>
      </c>
      <c r="P106" s="2">
        <v>2</v>
      </c>
      <c r="Q106" s="43">
        <f t="shared" si="36"/>
        <v>0.15662650602409639</v>
      </c>
      <c r="R106" s="43">
        <f t="shared" si="37"/>
        <v>0.11235955056179775</v>
      </c>
      <c r="S106" s="43">
        <f t="shared" si="38"/>
        <v>8.3333333333333329E-2</v>
      </c>
      <c r="T106" s="43">
        <f t="shared" si="39"/>
        <v>2.5000000000000001E-2</v>
      </c>
      <c r="U106" s="43">
        <f t="shared" si="40"/>
        <v>0</v>
      </c>
    </row>
    <row r="107" spans="2:21" x14ac:dyDescent="0.25">
      <c r="B107" s="2">
        <v>2.2400000000000002</v>
      </c>
      <c r="C107" s="4">
        <v>215</v>
      </c>
      <c r="D107" s="4">
        <v>262</v>
      </c>
      <c r="E107" s="4">
        <v>197</v>
      </c>
      <c r="F107" s="4">
        <v>121</v>
      </c>
      <c r="G107" s="4">
        <v>75</v>
      </c>
      <c r="I107" s="2">
        <v>2.2400000000000002</v>
      </c>
      <c r="J107" s="4">
        <v>45</v>
      </c>
      <c r="K107" s="4">
        <v>38</v>
      </c>
      <c r="L107" s="4">
        <v>24</v>
      </c>
      <c r="M107" s="4">
        <v>9</v>
      </c>
      <c r="N107" s="4">
        <v>4</v>
      </c>
      <c r="P107" s="2">
        <v>2.2400000000000002</v>
      </c>
      <c r="Q107" s="43">
        <f t="shared" si="36"/>
        <v>0.20930232558139536</v>
      </c>
      <c r="R107" s="43">
        <f t="shared" si="37"/>
        <v>0.14503816793893129</v>
      </c>
      <c r="S107" s="43">
        <f t="shared" si="38"/>
        <v>0.12182741116751269</v>
      </c>
      <c r="T107" s="43">
        <f t="shared" si="39"/>
        <v>7.43801652892562E-2</v>
      </c>
      <c r="U107" s="43">
        <f t="shared" si="40"/>
        <v>5.3333333333333337E-2</v>
      </c>
    </row>
    <row r="108" spans="2:21" x14ac:dyDescent="0.25">
      <c r="B108" s="2">
        <v>2.4</v>
      </c>
      <c r="C108" s="4">
        <v>212</v>
      </c>
      <c r="D108" s="4">
        <v>184</v>
      </c>
      <c r="E108" s="4">
        <v>121</v>
      </c>
      <c r="F108" s="4">
        <v>74</v>
      </c>
      <c r="G108" s="4">
        <v>47</v>
      </c>
      <c r="I108" s="2">
        <v>2.4</v>
      </c>
      <c r="J108" s="4">
        <v>64</v>
      </c>
      <c r="K108" s="4">
        <v>41</v>
      </c>
      <c r="L108" s="4">
        <v>20</v>
      </c>
      <c r="M108" s="4">
        <v>7</v>
      </c>
      <c r="N108" s="4">
        <v>3</v>
      </c>
      <c r="P108" s="2">
        <v>2.4</v>
      </c>
      <c r="Q108" s="43">
        <f t="shared" si="36"/>
        <v>0.30188679245283018</v>
      </c>
      <c r="R108" s="43">
        <f t="shared" si="37"/>
        <v>0.22282608695652173</v>
      </c>
      <c r="S108" s="43">
        <f t="shared" si="38"/>
        <v>0.16528925619834711</v>
      </c>
      <c r="T108" s="43">
        <f t="shared" si="39"/>
        <v>9.45945945945946E-2</v>
      </c>
      <c r="U108" s="43">
        <f t="shared" si="40"/>
        <v>6.3829787234042548E-2</v>
      </c>
    </row>
    <row r="109" spans="2:21" x14ac:dyDescent="0.25">
      <c r="B109" s="2">
        <v>1</v>
      </c>
      <c r="C109" s="4">
        <v>808</v>
      </c>
      <c r="D109" s="4">
        <v>1338</v>
      </c>
      <c r="E109" s="4">
        <v>1276</v>
      </c>
      <c r="F109" s="4">
        <v>939</v>
      </c>
      <c r="G109" s="4">
        <v>573</v>
      </c>
      <c r="I109" s="2">
        <v>1</v>
      </c>
      <c r="J109" s="4">
        <v>270</v>
      </c>
      <c r="K109" s="4">
        <v>340</v>
      </c>
      <c r="L109" s="4">
        <v>274</v>
      </c>
      <c r="M109" s="4">
        <v>155</v>
      </c>
      <c r="N109" s="4">
        <v>65</v>
      </c>
      <c r="P109" s="2">
        <v>1</v>
      </c>
      <c r="Q109" s="43">
        <f t="shared" si="36"/>
        <v>0.33415841584158418</v>
      </c>
      <c r="R109" s="43">
        <f t="shared" si="37"/>
        <v>0.25411061285500747</v>
      </c>
      <c r="S109" s="43">
        <f t="shared" si="38"/>
        <v>0.21473354231974923</v>
      </c>
      <c r="T109" s="43">
        <f t="shared" si="39"/>
        <v>0.1650692225772098</v>
      </c>
      <c r="U109" s="43">
        <f t="shared" si="40"/>
        <v>0.11343804537521815</v>
      </c>
    </row>
    <row r="110" spans="2:21" x14ac:dyDescent="0.25">
      <c r="B110" s="2">
        <v>1.1599999999999999</v>
      </c>
      <c r="C110" s="4">
        <v>456</v>
      </c>
      <c r="D110" s="4">
        <v>802</v>
      </c>
      <c r="E110" s="4">
        <v>867</v>
      </c>
      <c r="F110" s="4">
        <v>607</v>
      </c>
      <c r="G110" s="4">
        <v>380</v>
      </c>
      <c r="I110" s="2">
        <v>1.1599999999999999</v>
      </c>
      <c r="J110" s="4">
        <v>194</v>
      </c>
      <c r="K110" s="4">
        <v>267</v>
      </c>
      <c r="L110" s="4">
        <v>229</v>
      </c>
      <c r="M110" s="4">
        <v>137</v>
      </c>
      <c r="N110" s="4">
        <v>61</v>
      </c>
      <c r="P110" s="2">
        <v>1.1599999999999999</v>
      </c>
      <c r="Q110" s="43">
        <f t="shared" si="36"/>
        <v>0.42543859649122806</v>
      </c>
      <c r="R110" s="43">
        <f t="shared" si="37"/>
        <v>0.33291770573566087</v>
      </c>
      <c r="S110" s="43">
        <f t="shared" si="38"/>
        <v>0.26412918108419836</v>
      </c>
      <c r="T110" s="43">
        <f t="shared" si="39"/>
        <v>0.2257001647446458</v>
      </c>
      <c r="U110" s="43">
        <f t="shared" si="40"/>
        <v>0.16052631578947368</v>
      </c>
    </row>
    <row r="111" spans="2:21" x14ac:dyDescent="0.25">
      <c r="B111" s="2">
        <v>1.24</v>
      </c>
      <c r="C111" s="4">
        <v>220</v>
      </c>
      <c r="D111" s="4">
        <v>435</v>
      </c>
      <c r="E111" s="4">
        <v>449</v>
      </c>
      <c r="F111" s="4">
        <v>322</v>
      </c>
      <c r="G111" s="4">
        <v>236</v>
      </c>
      <c r="I111" s="2">
        <v>1.24</v>
      </c>
      <c r="J111" s="4">
        <v>98</v>
      </c>
      <c r="K111" s="4">
        <v>166</v>
      </c>
      <c r="L111" s="4">
        <v>128</v>
      </c>
      <c r="M111" s="4">
        <v>65</v>
      </c>
      <c r="N111" s="4">
        <v>28</v>
      </c>
      <c r="P111" s="2">
        <v>1.24</v>
      </c>
      <c r="Q111" s="43">
        <f t="shared" si="36"/>
        <v>0.44545454545454544</v>
      </c>
      <c r="R111" s="43">
        <f t="shared" si="37"/>
        <v>0.38160919540229887</v>
      </c>
      <c r="S111" s="43">
        <f t="shared" si="38"/>
        <v>0.28507795100222716</v>
      </c>
      <c r="T111" s="43">
        <f t="shared" si="39"/>
        <v>0.20186335403726707</v>
      </c>
      <c r="U111" s="43">
        <f t="shared" si="40"/>
        <v>0.11864406779661017</v>
      </c>
    </row>
    <row r="112" spans="2:21" x14ac:dyDescent="0.25">
      <c r="B112" s="2">
        <v>0</v>
      </c>
      <c r="C112" s="4">
        <v>417</v>
      </c>
      <c r="D112" s="4">
        <v>1210</v>
      </c>
      <c r="E112" s="4">
        <v>1858</v>
      </c>
      <c r="F112" s="4">
        <v>2024</v>
      </c>
      <c r="G112" s="4">
        <v>1664</v>
      </c>
      <c r="I112" s="2">
        <v>0</v>
      </c>
      <c r="J112" s="4">
        <v>217</v>
      </c>
      <c r="K112" s="4">
        <v>600</v>
      </c>
      <c r="L112" s="4">
        <v>769</v>
      </c>
      <c r="M112" s="4">
        <v>721</v>
      </c>
      <c r="N112" s="4">
        <v>504</v>
      </c>
      <c r="P112" s="2">
        <v>0</v>
      </c>
      <c r="Q112" s="43">
        <f t="shared" si="36"/>
        <v>0.52038369304556353</v>
      </c>
      <c r="R112" s="43">
        <f t="shared" si="37"/>
        <v>0.49586776859504134</v>
      </c>
      <c r="S112" s="43">
        <f t="shared" si="38"/>
        <v>0.41388589881593113</v>
      </c>
      <c r="T112" s="43">
        <f t="shared" si="39"/>
        <v>0.35622529644268774</v>
      </c>
      <c r="U112" s="43">
        <f t="shared" si="40"/>
        <v>0.30288461538461536</v>
      </c>
    </row>
    <row r="113" spans="2:28" x14ac:dyDescent="0.25">
      <c r="B113" s="2">
        <v>0.5</v>
      </c>
      <c r="C113" s="4">
        <v>327</v>
      </c>
      <c r="D113" s="4">
        <v>947</v>
      </c>
      <c r="E113" s="4">
        <v>1481</v>
      </c>
      <c r="F113" s="4">
        <v>1613</v>
      </c>
      <c r="G113" s="4">
        <v>1285</v>
      </c>
      <c r="I113" s="2">
        <v>0.5</v>
      </c>
      <c r="J113" s="4">
        <v>216</v>
      </c>
      <c r="K113" s="4">
        <v>592</v>
      </c>
      <c r="L113" s="4">
        <v>855</v>
      </c>
      <c r="M113" s="4">
        <v>830</v>
      </c>
      <c r="N113" s="4">
        <v>580</v>
      </c>
      <c r="P113" s="2">
        <v>0.5</v>
      </c>
      <c r="Q113" s="43">
        <f t="shared" ref="Q113:Q114" si="41">J113/C113</f>
        <v>0.66055045871559637</v>
      </c>
      <c r="R113" s="43">
        <f t="shared" ref="R113:R114" si="42">K113/D113</f>
        <v>0.62513199577613521</v>
      </c>
      <c r="S113" s="43">
        <f t="shared" ref="S113:S114" si="43">L113/E113</f>
        <v>0.57731262660364624</v>
      </c>
      <c r="T113" s="43">
        <f t="shared" ref="T113:T114" si="44">M113/F113</f>
        <v>0.51456912585244885</v>
      </c>
      <c r="U113" s="43">
        <f t="shared" ref="U113:U114" si="45">N113/G113</f>
        <v>0.45136186770428016</v>
      </c>
    </row>
    <row r="114" spans="2:28" x14ac:dyDescent="0.25">
      <c r="B114" s="2">
        <v>0.9</v>
      </c>
      <c r="C114" s="4">
        <v>13</v>
      </c>
      <c r="D114" s="4">
        <v>39</v>
      </c>
      <c r="E114" s="4">
        <v>78</v>
      </c>
      <c r="F114" s="4">
        <v>89</v>
      </c>
      <c r="G114" s="4">
        <v>58</v>
      </c>
      <c r="I114" s="2">
        <v>0.9</v>
      </c>
      <c r="J114" s="4">
        <v>12</v>
      </c>
      <c r="K114" s="4">
        <v>30</v>
      </c>
      <c r="L114" s="4">
        <v>60</v>
      </c>
      <c r="M114" s="4">
        <v>63</v>
      </c>
      <c r="N114" s="4">
        <v>36</v>
      </c>
      <c r="P114" s="2">
        <v>0.9</v>
      </c>
      <c r="Q114" s="43">
        <f t="shared" si="41"/>
        <v>0.92307692307692313</v>
      </c>
      <c r="R114" s="43">
        <f t="shared" si="42"/>
        <v>0.76923076923076927</v>
      </c>
      <c r="S114" s="43">
        <f t="shared" si="43"/>
        <v>0.76923076923076927</v>
      </c>
      <c r="T114" s="43">
        <f t="shared" si="44"/>
        <v>0.7078651685393258</v>
      </c>
      <c r="U114" s="43">
        <f t="shared" si="45"/>
        <v>0.62068965517241381</v>
      </c>
    </row>
    <row r="117" spans="2:28" x14ac:dyDescent="0.25">
      <c r="B117" s="129" t="s">
        <v>217</v>
      </c>
      <c r="C117" s="129"/>
      <c r="D117" s="129"/>
      <c r="E117" s="129"/>
      <c r="F117" s="129"/>
      <c r="G117" s="129"/>
      <c r="I117" s="129" t="s">
        <v>212</v>
      </c>
      <c r="J117" s="129"/>
      <c r="K117" s="129"/>
      <c r="L117" s="129"/>
      <c r="M117" s="129"/>
      <c r="N117" s="129"/>
      <c r="P117" s="129" t="s">
        <v>212</v>
      </c>
      <c r="Q117" s="129"/>
      <c r="R117" s="129"/>
      <c r="S117" s="129"/>
      <c r="T117" s="129"/>
      <c r="U117" s="129"/>
      <c r="W117" s="129" t="s">
        <v>234</v>
      </c>
      <c r="X117" s="129"/>
      <c r="Y117" s="129"/>
      <c r="Z117" s="129"/>
      <c r="AA117" s="129"/>
      <c r="AB117" s="129"/>
    </row>
    <row r="118" spans="2:28" x14ac:dyDescent="0.25">
      <c r="B118" s="128" t="s">
        <v>166</v>
      </c>
      <c r="C118" s="152" t="s">
        <v>22</v>
      </c>
      <c r="D118" s="152"/>
      <c r="E118" s="152"/>
      <c r="F118" s="152"/>
      <c r="G118" s="152"/>
      <c r="I118" s="128" t="s">
        <v>166</v>
      </c>
      <c r="J118" s="152" t="s">
        <v>22</v>
      </c>
      <c r="K118" s="152"/>
      <c r="L118" s="152"/>
      <c r="M118" s="152"/>
      <c r="N118" s="152"/>
      <c r="P118" s="128" t="s">
        <v>166</v>
      </c>
      <c r="Q118" s="152" t="s">
        <v>22</v>
      </c>
      <c r="R118" s="152"/>
      <c r="S118" s="152"/>
      <c r="T118" s="152"/>
      <c r="U118" s="152"/>
      <c r="W118" s="128" t="s">
        <v>166</v>
      </c>
      <c r="X118" s="152" t="s">
        <v>22</v>
      </c>
      <c r="Y118" s="152"/>
      <c r="Z118" s="152"/>
      <c r="AA118" s="152"/>
      <c r="AB118" s="152"/>
    </row>
    <row r="119" spans="2:28" x14ac:dyDescent="0.25">
      <c r="B119" s="128"/>
      <c r="C119" s="2">
        <v>4</v>
      </c>
      <c r="D119" s="2">
        <v>6</v>
      </c>
      <c r="E119" s="2">
        <v>8</v>
      </c>
      <c r="F119" s="2">
        <v>10</v>
      </c>
      <c r="G119" s="2">
        <v>12</v>
      </c>
      <c r="I119" s="128"/>
      <c r="J119" s="2">
        <v>4</v>
      </c>
      <c r="K119" s="2">
        <v>6</v>
      </c>
      <c r="L119" s="2">
        <v>8</v>
      </c>
      <c r="M119" s="2">
        <v>10</v>
      </c>
      <c r="N119" s="2">
        <v>12</v>
      </c>
      <c r="P119" s="128"/>
      <c r="Q119" s="2">
        <v>4</v>
      </c>
      <c r="R119" s="2">
        <v>6</v>
      </c>
      <c r="S119" s="2">
        <v>8</v>
      </c>
      <c r="T119" s="2">
        <v>10</v>
      </c>
      <c r="U119" s="2">
        <v>12</v>
      </c>
      <c r="W119" s="128"/>
      <c r="X119" s="2">
        <v>4</v>
      </c>
      <c r="Y119" s="2">
        <v>6</v>
      </c>
      <c r="Z119" s="2">
        <v>8</v>
      </c>
      <c r="AA119" s="2">
        <v>10</v>
      </c>
      <c r="AB119" s="2">
        <v>12</v>
      </c>
    </row>
    <row r="120" spans="2:28" x14ac:dyDescent="0.25">
      <c r="B120" s="2">
        <v>4</v>
      </c>
      <c r="C120" s="4">
        <v>3659</v>
      </c>
      <c r="D120" s="4">
        <v>706</v>
      </c>
      <c r="E120" s="4">
        <v>164</v>
      </c>
      <c r="F120" s="4">
        <v>54</v>
      </c>
      <c r="G120" s="4">
        <v>17</v>
      </c>
      <c r="I120" s="2">
        <v>4</v>
      </c>
      <c r="J120" s="4">
        <v>133</v>
      </c>
      <c r="K120" s="4">
        <v>14</v>
      </c>
      <c r="L120" s="4">
        <v>4</v>
      </c>
      <c r="M120" s="4">
        <v>1</v>
      </c>
      <c r="N120" s="4">
        <v>0</v>
      </c>
      <c r="P120" s="2">
        <v>4</v>
      </c>
      <c r="Q120" s="43">
        <f t="shared" ref="Q120:Q132" si="46">J120/C120</f>
        <v>3.6348729160972947E-2</v>
      </c>
      <c r="R120" s="43">
        <f t="shared" ref="R120:R132" si="47">K120/D120</f>
        <v>1.9830028328611898E-2</v>
      </c>
      <c r="S120" s="43">
        <f t="shared" ref="S120:S132" si="48">L120/E120</f>
        <v>2.4390243902439025E-2</v>
      </c>
      <c r="T120" s="43">
        <f t="shared" ref="T120:T132" si="49">M120/F120</f>
        <v>1.8518518518518517E-2</v>
      </c>
      <c r="U120" s="43">
        <f t="shared" ref="U120:U132" si="50">N120/G120</f>
        <v>0</v>
      </c>
      <c r="W120" s="2">
        <v>4</v>
      </c>
      <c r="X120" s="43">
        <f t="shared" ref="X120:X132" si="51">Q120+Q138</f>
        <v>7.5157146761410221E-2</v>
      </c>
      <c r="Y120" s="43">
        <f t="shared" ref="Y120:Y132" si="52">R120+R138</f>
        <v>5.0991501416430593E-2</v>
      </c>
      <c r="Z120" s="43">
        <f t="shared" ref="Z120:Z132" si="53">S120+S138</f>
        <v>3.048780487804878E-2</v>
      </c>
      <c r="AA120" s="43">
        <f t="shared" ref="AA120:AA132" si="54">T120+T138</f>
        <v>1.8518518518518517E-2</v>
      </c>
      <c r="AB120" s="43">
        <f t="shared" ref="AB120:AB132" si="55">U120+U138</f>
        <v>0</v>
      </c>
    </row>
    <row r="121" spans="2:28" x14ac:dyDescent="0.25">
      <c r="B121" s="2">
        <v>3</v>
      </c>
      <c r="C121" s="4">
        <v>4751</v>
      </c>
      <c r="D121" s="4">
        <v>1302</v>
      </c>
      <c r="E121" s="4">
        <v>307</v>
      </c>
      <c r="F121" s="4">
        <v>67</v>
      </c>
      <c r="G121" s="4">
        <v>22</v>
      </c>
      <c r="I121" s="2">
        <v>3</v>
      </c>
      <c r="J121" s="4">
        <v>177</v>
      </c>
      <c r="K121" s="4">
        <v>28</v>
      </c>
      <c r="L121" s="4">
        <v>3</v>
      </c>
      <c r="M121" s="4">
        <v>2</v>
      </c>
      <c r="N121" s="4">
        <v>0</v>
      </c>
      <c r="P121" s="2">
        <v>3</v>
      </c>
      <c r="Q121" s="43">
        <f t="shared" si="46"/>
        <v>3.7255314670595667E-2</v>
      </c>
      <c r="R121" s="43">
        <f t="shared" si="47"/>
        <v>2.1505376344086023E-2</v>
      </c>
      <c r="S121" s="43">
        <f t="shared" si="48"/>
        <v>9.7719869706840382E-3</v>
      </c>
      <c r="T121" s="43">
        <f t="shared" si="49"/>
        <v>2.9850746268656716E-2</v>
      </c>
      <c r="U121" s="43">
        <f t="shared" si="50"/>
        <v>0</v>
      </c>
      <c r="W121" s="2">
        <v>3</v>
      </c>
      <c r="X121" s="43">
        <f t="shared" si="51"/>
        <v>8.3982319511681752E-2</v>
      </c>
      <c r="Y121" s="43">
        <f t="shared" si="52"/>
        <v>5.145929339477727E-2</v>
      </c>
      <c r="Z121" s="43">
        <f t="shared" si="53"/>
        <v>3.5830618892508145E-2</v>
      </c>
      <c r="AA121" s="43">
        <f t="shared" si="54"/>
        <v>4.4776119402985072E-2</v>
      </c>
      <c r="AB121" s="43">
        <f t="shared" si="55"/>
        <v>0</v>
      </c>
    </row>
    <row r="122" spans="2:28" x14ac:dyDescent="0.25">
      <c r="B122" s="2">
        <v>3.32</v>
      </c>
      <c r="C122" s="4">
        <v>5934</v>
      </c>
      <c r="D122" s="4">
        <v>2158</v>
      </c>
      <c r="E122" s="4">
        <v>573</v>
      </c>
      <c r="F122" s="4">
        <v>129</v>
      </c>
      <c r="G122" s="4">
        <v>41</v>
      </c>
      <c r="I122" s="2">
        <v>3.32</v>
      </c>
      <c r="J122" s="4">
        <v>279</v>
      </c>
      <c r="K122" s="4">
        <v>76</v>
      </c>
      <c r="L122" s="4">
        <v>9</v>
      </c>
      <c r="M122" s="4">
        <v>0</v>
      </c>
      <c r="N122" s="4">
        <v>0</v>
      </c>
      <c r="P122" s="2">
        <v>3.32</v>
      </c>
      <c r="Q122" s="43">
        <f t="shared" si="46"/>
        <v>4.7017189079878667E-2</v>
      </c>
      <c r="R122" s="43">
        <f t="shared" si="47"/>
        <v>3.5217794253938832E-2</v>
      </c>
      <c r="S122" s="43">
        <f t="shared" si="48"/>
        <v>1.5706806282722512E-2</v>
      </c>
      <c r="T122" s="43">
        <f t="shared" si="49"/>
        <v>0</v>
      </c>
      <c r="U122" s="43">
        <f t="shared" si="50"/>
        <v>0</v>
      </c>
      <c r="W122" s="2">
        <v>3.32</v>
      </c>
      <c r="X122" s="43">
        <f t="shared" si="51"/>
        <v>0.11762723289518032</v>
      </c>
      <c r="Y122" s="43">
        <f t="shared" si="52"/>
        <v>7.6923076923076927E-2</v>
      </c>
      <c r="Z122" s="43">
        <f t="shared" si="53"/>
        <v>4.8865619546247824E-2</v>
      </c>
      <c r="AA122" s="43">
        <f t="shared" si="54"/>
        <v>0</v>
      </c>
      <c r="AB122" s="43">
        <f t="shared" si="55"/>
        <v>0</v>
      </c>
    </row>
    <row r="123" spans="2:28" x14ac:dyDescent="0.25">
      <c r="B123" s="2">
        <v>3.52</v>
      </c>
      <c r="C123" s="4">
        <v>7922</v>
      </c>
      <c r="D123" s="4">
        <v>2566</v>
      </c>
      <c r="E123" s="4">
        <v>617</v>
      </c>
      <c r="F123" s="4">
        <v>125</v>
      </c>
      <c r="G123" s="4">
        <v>29</v>
      </c>
      <c r="I123" s="2">
        <v>3.52</v>
      </c>
      <c r="J123" s="4">
        <v>687</v>
      </c>
      <c r="K123" s="4">
        <v>127</v>
      </c>
      <c r="L123" s="4">
        <v>26</v>
      </c>
      <c r="M123" s="4">
        <v>1</v>
      </c>
      <c r="N123" s="4">
        <v>0</v>
      </c>
      <c r="P123" s="2">
        <v>3.52</v>
      </c>
      <c r="Q123" s="43">
        <f t="shared" si="46"/>
        <v>8.6720525119919206E-2</v>
      </c>
      <c r="R123" s="43">
        <f t="shared" si="47"/>
        <v>4.94933749025721E-2</v>
      </c>
      <c r="S123" s="43">
        <f t="shared" si="48"/>
        <v>4.2139384116693678E-2</v>
      </c>
      <c r="T123" s="43">
        <f t="shared" si="49"/>
        <v>8.0000000000000002E-3</v>
      </c>
      <c r="U123" s="43">
        <f t="shared" si="50"/>
        <v>0</v>
      </c>
      <c r="W123" s="2">
        <v>3.52</v>
      </c>
      <c r="X123" s="43">
        <f t="shared" si="51"/>
        <v>0.1499621307750568</v>
      </c>
      <c r="Y123" s="43">
        <f t="shared" si="52"/>
        <v>9.7427903351519879E-2</v>
      </c>
      <c r="Z123" s="43">
        <f t="shared" si="53"/>
        <v>7.4554294975688815E-2</v>
      </c>
      <c r="AA123" s="43">
        <f t="shared" si="54"/>
        <v>4.8000000000000001E-2</v>
      </c>
      <c r="AB123" s="43">
        <f t="shared" si="55"/>
        <v>0</v>
      </c>
    </row>
    <row r="124" spans="2:28" x14ac:dyDescent="0.25">
      <c r="B124" s="2">
        <v>2</v>
      </c>
      <c r="C124" s="4">
        <v>15238</v>
      </c>
      <c r="D124" s="4">
        <v>7877</v>
      </c>
      <c r="E124" s="4">
        <v>2840</v>
      </c>
      <c r="F124" s="4">
        <v>835</v>
      </c>
      <c r="G124" s="4">
        <v>213</v>
      </c>
      <c r="I124" s="2">
        <v>2</v>
      </c>
      <c r="J124" s="4">
        <v>1309</v>
      </c>
      <c r="K124" s="4">
        <v>498</v>
      </c>
      <c r="L124" s="4">
        <v>112</v>
      </c>
      <c r="M124" s="4">
        <v>22</v>
      </c>
      <c r="N124" s="4">
        <v>3</v>
      </c>
      <c r="P124" s="2">
        <v>2</v>
      </c>
      <c r="Q124" s="43">
        <f t="shared" si="46"/>
        <v>8.5903661897886868E-2</v>
      </c>
      <c r="R124" s="43">
        <f t="shared" si="47"/>
        <v>6.3222038847276882E-2</v>
      </c>
      <c r="S124" s="43">
        <f t="shared" si="48"/>
        <v>3.9436619718309862E-2</v>
      </c>
      <c r="T124" s="43">
        <f t="shared" si="49"/>
        <v>2.6347305389221556E-2</v>
      </c>
      <c r="U124" s="43">
        <f t="shared" si="50"/>
        <v>1.4084507042253521E-2</v>
      </c>
      <c r="W124" s="2">
        <v>2</v>
      </c>
      <c r="X124" s="43">
        <f t="shared" si="51"/>
        <v>0.17049481559259747</v>
      </c>
      <c r="Y124" s="43">
        <f t="shared" si="52"/>
        <v>0.12263552113748889</v>
      </c>
      <c r="Z124" s="43">
        <f t="shared" si="53"/>
        <v>8.6971830985915488E-2</v>
      </c>
      <c r="AA124" s="43">
        <f t="shared" si="54"/>
        <v>6.3473053892215567E-2</v>
      </c>
      <c r="AB124" s="43">
        <f t="shared" si="55"/>
        <v>4.2253521126760563E-2</v>
      </c>
    </row>
    <row r="125" spans="2:28" x14ac:dyDescent="0.25">
      <c r="B125" s="2">
        <v>2.2400000000000002</v>
      </c>
      <c r="C125" s="4">
        <v>8385</v>
      </c>
      <c r="D125" s="4">
        <v>6104</v>
      </c>
      <c r="E125" s="4">
        <v>2957</v>
      </c>
      <c r="F125" s="4">
        <v>1001</v>
      </c>
      <c r="G125" s="4">
        <v>239</v>
      </c>
      <c r="I125" s="2">
        <v>2.2400000000000002</v>
      </c>
      <c r="J125" s="4">
        <v>1129</v>
      </c>
      <c r="K125" s="4">
        <v>596</v>
      </c>
      <c r="L125" s="4">
        <v>213</v>
      </c>
      <c r="M125" s="4">
        <v>49</v>
      </c>
      <c r="N125" s="4">
        <v>4</v>
      </c>
      <c r="P125" s="2">
        <v>2.2400000000000002</v>
      </c>
      <c r="Q125" s="43">
        <f t="shared" si="46"/>
        <v>0.13464519976147882</v>
      </c>
      <c r="R125" s="43">
        <f t="shared" si="47"/>
        <v>9.7640891218872872E-2</v>
      </c>
      <c r="S125" s="43">
        <f t="shared" si="48"/>
        <v>7.2032465336489687E-2</v>
      </c>
      <c r="T125" s="43">
        <f t="shared" si="49"/>
        <v>4.8951048951048952E-2</v>
      </c>
      <c r="U125" s="43">
        <f t="shared" si="50"/>
        <v>1.6736401673640166E-2</v>
      </c>
      <c r="W125" s="2">
        <v>2.2400000000000002</v>
      </c>
      <c r="X125" s="43">
        <f t="shared" si="51"/>
        <v>0.22385211687537268</v>
      </c>
      <c r="Y125" s="43">
        <f t="shared" si="52"/>
        <v>0.17250982961992137</v>
      </c>
      <c r="Z125" s="43">
        <f t="shared" si="53"/>
        <v>0.13121406831247887</v>
      </c>
      <c r="AA125" s="43">
        <f t="shared" si="54"/>
        <v>8.3916083916083919E-2</v>
      </c>
      <c r="AB125" s="43">
        <f t="shared" si="55"/>
        <v>4.1841004184100417E-2</v>
      </c>
    </row>
    <row r="126" spans="2:28" x14ac:dyDescent="0.25">
      <c r="B126" s="2">
        <v>2.4</v>
      </c>
      <c r="C126" s="4">
        <v>5834</v>
      </c>
      <c r="D126" s="4">
        <v>3347</v>
      </c>
      <c r="E126" s="4">
        <v>1334</v>
      </c>
      <c r="F126" s="4">
        <v>412</v>
      </c>
      <c r="G126" s="4">
        <v>105</v>
      </c>
      <c r="I126" s="2">
        <v>2.4</v>
      </c>
      <c r="J126" s="4">
        <v>1139</v>
      </c>
      <c r="K126" s="4">
        <v>463</v>
      </c>
      <c r="L126" s="4">
        <v>125</v>
      </c>
      <c r="M126" s="4">
        <v>27</v>
      </c>
      <c r="N126" s="4">
        <v>2</v>
      </c>
      <c r="P126" s="2">
        <v>2.4</v>
      </c>
      <c r="Q126" s="43">
        <f t="shared" si="46"/>
        <v>0.19523483030510799</v>
      </c>
      <c r="R126" s="43">
        <f t="shared" si="47"/>
        <v>0.13833283537496266</v>
      </c>
      <c r="S126" s="43">
        <f t="shared" si="48"/>
        <v>9.37031484257871E-2</v>
      </c>
      <c r="T126" s="43">
        <f t="shared" si="49"/>
        <v>6.553398058252427E-2</v>
      </c>
      <c r="U126" s="43">
        <f t="shared" si="50"/>
        <v>1.9047619047619049E-2</v>
      </c>
      <c r="W126" s="2">
        <v>2.4</v>
      </c>
      <c r="X126" s="43">
        <f t="shared" si="51"/>
        <v>0.26071306136441552</v>
      </c>
      <c r="Y126" s="43">
        <f t="shared" si="52"/>
        <v>0.19838661487899611</v>
      </c>
      <c r="Z126" s="43">
        <f t="shared" si="53"/>
        <v>0.15367316341829085</v>
      </c>
      <c r="AA126" s="43">
        <f t="shared" si="54"/>
        <v>0.10922330097087379</v>
      </c>
      <c r="AB126" s="43">
        <f t="shared" si="55"/>
        <v>2.8571428571428574E-2</v>
      </c>
    </row>
    <row r="127" spans="2:28" x14ac:dyDescent="0.25">
      <c r="B127" s="2">
        <v>1</v>
      </c>
      <c r="C127" s="4">
        <v>8452</v>
      </c>
      <c r="D127" s="4">
        <v>8282</v>
      </c>
      <c r="E127" s="4">
        <v>5030</v>
      </c>
      <c r="F127" s="4">
        <v>2294</v>
      </c>
      <c r="G127" s="4">
        <v>828</v>
      </c>
      <c r="I127" s="2">
        <v>1</v>
      </c>
      <c r="J127" s="4">
        <v>1879</v>
      </c>
      <c r="K127" s="4">
        <v>1424</v>
      </c>
      <c r="L127" s="4">
        <v>685</v>
      </c>
      <c r="M127" s="4">
        <v>251</v>
      </c>
      <c r="N127" s="4">
        <v>51</v>
      </c>
      <c r="P127" s="2">
        <v>1</v>
      </c>
      <c r="Q127" s="43">
        <f t="shared" si="46"/>
        <v>0.22231424514907713</v>
      </c>
      <c r="R127" s="43">
        <f t="shared" si="47"/>
        <v>0.17193914513402558</v>
      </c>
      <c r="S127" s="43">
        <f t="shared" si="48"/>
        <v>0.13618290258449303</v>
      </c>
      <c r="T127" s="43">
        <f t="shared" si="49"/>
        <v>0.10941586748038361</v>
      </c>
      <c r="U127" s="43">
        <f t="shared" si="50"/>
        <v>6.1594202898550728E-2</v>
      </c>
      <c r="W127" s="2">
        <v>1</v>
      </c>
      <c r="X127" s="43">
        <f t="shared" si="51"/>
        <v>0.31412683388547091</v>
      </c>
      <c r="Y127" s="43">
        <f t="shared" si="52"/>
        <v>0.24233276986235208</v>
      </c>
      <c r="Z127" s="43">
        <f t="shared" si="53"/>
        <v>0.18986083499005962</v>
      </c>
      <c r="AA127" s="43">
        <f t="shared" si="54"/>
        <v>0.15126416739319964</v>
      </c>
      <c r="AB127" s="43">
        <f t="shared" si="55"/>
        <v>9.1787439613526575E-2</v>
      </c>
    </row>
    <row r="128" spans="2:28" x14ac:dyDescent="0.25">
      <c r="B128" s="2">
        <v>1.1599999999999999</v>
      </c>
      <c r="C128" s="4">
        <v>3157</v>
      </c>
      <c r="D128" s="4">
        <v>4060</v>
      </c>
      <c r="E128" s="4">
        <v>3191</v>
      </c>
      <c r="F128" s="4">
        <v>1669</v>
      </c>
      <c r="G128" s="4">
        <v>682</v>
      </c>
      <c r="I128" s="2">
        <v>1.1599999999999999</v>
      </c>
      <c r="J128" s="4">
        <v>1088</v>
      </c>
      <c r="K128" s="4">
        <v>1113</v>
      </c>
      <c r="L128" s="4">
        <v>689</v>
      </c>
      <c r="M128" s="4">
        <v>257</v>
      </c>
      <c r="N128" s="4">
        <v>85</v>
      </c>
      <c r="P128" s="2">
        <v>1.1599999999999999</v>
      </c>
      <c r="Q128" s="43">
        <f t="shared" si="46"/>
        <v>0.34463097877732024</v>
      </c>
      <c r="R128" s="43">
        <f t="shared" si="47"/>
        <v>0.27413793103448275</v>
      </c>
      <c r="S128" s="43">
        <f t="shared" si="48"/>
        <v>0.21591977436540269</v>
      </c>
      <c r="T128" s="43">
        <f t="shared" si="49"/>
        <v>0.15398442180946675</v>
      </c>
      <c r="U128" s="43">
        <f t="shared" si="50"/>
        <v>0.12463343108504399</v>
      </c>
      <c r="W128" s="2">
        <v>1.1599999999999999</v>
      </c>
      <c r="X128" s="43">
        <f t="shared" si="51"/>
        <v>0.41114982578397213</v>
      </c>
      <c r="Y128" s="43">
        <f t="shared" si="52"/>
        <v>0.34655172413793101</v>
      </c>
      <c r="Z128" s="43">
        <f t="shared" si="53"/>
        <v>0.27890943277969288</v>
      </c>
      <c r="AA128" s="43">
        <f t="shared" si="54"/>
        <v>0.21449970041941283</v>
      </c>
      <c r="AB128" s="43">
        <f t="shared" si="55"/>
        <v>0.15982404692082111</v>
      </c>
    </row>
    <row r="129" spans="2:28" x14ac:dyDescent="0.25">
      <c r="B129" s="2">
        <v>1.24</v>
      </c>
      <c r="C129" s="4">
        <v>1376</v>
      </c>
      <c r="D129" s="4">
        <v>1578</v>
      </c>
      <c r="E129" s="4">
        <v>1178</v>
      </c>
      <c r="F129" s="4">
        <v>575</v>
      </c>
      <c r="G129" s="4">
        <v>218</v>
      </c>
      <c r="I129" s="2">
        <v>1.24</v>
      </c>
      <c r="J129" s="4">
        <v>562</v>
      </c>
      <c r="K129" s="4">
        <v>562</v>
      </c>
      <c r="L129" s="4">
        <v>343</v>
      </c>
      <c r="M129" s="4">
        <v>119</v>
      </c>
      <c r="N129" s="4">
        <v>37</v>
      </c>
      <c r="P129" s="2">
        <v>1.24</v>
      </c>
      <c r="Q129" s="43">
        <f t="shared" si="46"/>
        <v>0.40843023255813954</v>
      </c>
      <c r="R129" s="43">
        <f t="shared" si="47"/>
        <v>0.3561470215462611</v>
      </c>
      <c r="S129" s="43">
        <f t="shared" si="48"/>
        <v>0.29117147707979629</v>
      </c>
      <c r="T129" s="43">
        <f t="shared" si="49"/>
        <v>0.20695652173913043</v>
      </c>
      <c r="U129" s="43">
        <f t="shared" si="50"/>
        <v>0.16972477064220184</v>
      </c>
      <c r="W129" s="2">
        <v>1.24</v>
      </c>
      <c r="X129" s="43">
        <f t="shared" si="51"/>
        <v>0.44840116279069769</v>
      </c>
      <c r="Y129" s="43">
        <f t="shared" si="52"/>
        <v>0.39607097591888468</v>
      </c>
      <c r="Z129" s="43">
        <f t="shared" si="53"/>
        <v>0.32767402376910021</v>
      </c>
      <c r="AA129" s="43">
        <f t="shared" si="54"/>
        <v>0.24521739130434783</v>
      </c>
      <c r="AB129" s="43">
        <f t="shared" si="55"/>
        <v>0.20183486238532111</v>
      </c>
    </row>
    <row r="130" spans="2:28" x14ac:dyDescent="0.25">
      <c r="B130" s="2">
        <v>0</v>
      </c>
      <c r="C130" s="4">
        <v>340</v>
      </c>
      <c r="D130" s="4">
        <v>562</v>
      </c>
      <c r="E130" s="4">
        <v>564</v>
      </c>
      <c r="F130" s="4">
        <v>433</v>
      </c>
      <c r="G130" s="4">
        <v>225</v>
      </c>
      <c r="I130" s="2">
        <v>0</v>
      </c>
      <c r="J130" s="4">
        <v>185</v>
      </c>
      <c r="K130" s="4">
        <v>256</v>
      </c>
      <c r="L130" s="4">
        <v>238</v>
      </c>
      <c r="M130" s="4">
        <v>163</v>
      </c>
      <c r="N130" s="4">
        <v>72</v>
      </c>
      <c r="P130" s="2">
        <v>0</v>
      </c>
      <c r="Q130" s="43">
        <f t="shared" si="46"/>
        <v>0.54411764705882348</v>
      </c>
      <c r="R130" s="43">
        <f t="shared" si="47"/>
        <v>0.45551601423487542</v>
      </c>
      <c r="S130" s="43">
        <f t="shared" si="48"/>
        <v>0.42198581560283688</v>
      </c>
      <c r="T130" s="43">
        <f t="shared" si="49"/>
        <v>0.37644341801385683</v>
      </c>
      <c r="U130" s="43">
        <f t="shared" si="50"/>
        <v>0.32</v>
      </c>
      <c r="W130" s="2">
        <v>0</v>
      </c>
      <c r="X130" s="43">
        <f t="shared" si="51"/>
        <v>0.55588235294117638</v>
      </c>
      <c r="Y130" s="43">
        <f t="shared" si="52"/>
        <v>0.47864768683274017</v>
      </c>
      <c r="Z130" s="43">
        <f t="shared" si="53"/>
        <v>0.43439716312056736</v>
      </c>
      <c r="AA130" s="43">
        <f t="shared" si="54"/>
        <v>0.38799076212471134</v>
      </c>
      <c r="AB130" s="43">
        <f t="shared" si="55"/>
        <v>0.32</v>
      </c>
    </row>
    <row r="131" spans="2:28" x14ac:dyDescent="0.25">
      <c r="B131" s="2">
        <v>0.5</v>
      </c>
      <c r="C131" s="4">
        <v>96</v>
      </c>
      <c r="D131" s="4">
        <v>217</v>
      </c>
      <c r="E131" s="4">
        <v>264</v>
      </c>
      <c r="F131" s="4">
        <v>233</v>
      </c>
      <c r="G131" s="4">
        <v>144</v>
      </c>
      <c r="I131" s="2">
        <v>0.5</v>
      </c>
      <c r="J131" s="4">
        <v>69</v>
      </c>
      <c r="K131" s="4">
        <v>156</v>
      </c>
      <c r="L131" s="4">
        <v>177</v>
      </c>
      <c r="M131" s="4">
        <v>142</v>
      </c>
      <c r="N131" s="4">
        <v>71</v>
      </c>
      <c r="P131" s="2">
        <v>0.5</v>
      </c>
      <c r="Q131" s="43">
        <f t="shared" si="46"/>
        <v>0.71875</v>
      </c>
      <c r="R131" s="43">
        <f t="shared" si="47"/>
        <v>0.71889400921658986</v>
      </c>
      <c r="S131" s="43">
        <f t="shared" si="48"/>
        <v>0.67045454545454541</v>
      </c>
      <c r="T131" s="43">
        <f t="shared" si="49"/>
        <v>0.6094420600858369</v>
      </c>
      <c r="U131" s="43">
        <f t="shared" si="50"/>
        <v>0.49305555555555558</v>
      </c>
      <c r="W131" s="2">
        <v>0.5</v>
      </c>
      <c r="X131" s="43">
        <f t="shared" si="51"/>
        <v>0.71875</v>
      </c>
      <c r="Y131" s="43">
        <f t="shared" si="52"/>
        <v>0.73271889400921664</v>
      </c>
      <c r="Z131" s="43">
        <f t="shared" si="53"/>
        <v>0.67803030303030298</v>
      </c>
      <c r="AA131" s="43">
        <f t="shared" si="54"/>
        <v>0.6094420600858369</v>
      </c>
      <c r="AB131" s="43">
        <f t="shared" si="55"/>
        <v>0.5</v>
      </c>
    </row>
    <row r="132" spans="2:28" x14ac:dyDescent="0.25">
      <c r="B132" s="2">
        <v>0.9</v>
      </c>
      <c r="C132" s="4">
        <v>4</v>
      </c>
      <c r="D132" s="4">
        <v>9</v>
      </c>
      <c r="E132" s="4">
        <v>21</v>
      </c>
      <c r="F132" s="4">
        <v>21</v>
      </c>
      <c r="G132" s="4">
        <v>13</v>
      </c>
      <c r="I132" s="2">
        <v>0.9</v>
      </c>
      <c r="J132" s="4">
        <v>4</v>
      </c>
      <c r="K132" s="4">
        <v>5</v>
      </c>
      <c r="L132" s="4">
        <v>13</v>
      </c>
      <c r="M132" s="4">
        <v>14</v>
      </c>
      <c r="N132" s="4">
        <v>8</v>
      </c>
      <c r="P132" s="2">
        <v>0.9</v>
      </c>
      <c r="Q132" s="43">
        <f t="shared" si="46"/>
        <v>1</v>
      </c>
      <c r="R132" s="43">
        <f t="shared" si="47"/>
        <v>0.55555555555555558</v>
      </c>
      <c r="S132" s="43">
        <f t="shared" si="48"/>
        <v>0.61904761904761907</v>
      </c>
      <c r="T132" s="43">
        <f t="shared" si="49"/>
        <v>0.66666666666666663</v>
      </c>
      <c r="U132" s="43">
        <f t="shared" si="50"/>
        <v>0.61538461538461542</v>
      </c>
      <c r="W132" s="2">
        <v>0.9</v>
      </c>
      <c r="X132" s="43">
        <f t="shared" si="51"/>
        <v>1</v>
      </c>
      <c r="Y132" s="43">
        <f t="shared" si="52"/>
        <v>0.55555555555555558</v>
      </c>
      <c r="Z132" s="43">
        <f t="shared" si="53"/>
        <v>0.61904761904761907</v>
      </c>
      <c r="AA132" s="43">
        <f t="shared" si="54"/>
        <v>0.66666666666666663</v>
      </c>
      <c r="AB132" s="43">
        <f t="shared" si="55"/>
        <v>0.61538461538461542</v>
      </c>
    </row>
    <row r="133" spans="2:28" x14ac:dyDescent="0.25">
      <c r="B133" s="2" t="s">
        <v>2</v>
      </c>
      <c r="C133" s="4">
        <f>SUM(C120:C132)</f>
        <v>65148</v>
      </c>
      <c r="D133" s="4">
        <f t="shared" ref="D133:G133" si="56">SUM(D120:D132)</f>
        <v>38768</v>
      </c>
      <c r="E133" s="4">
        <f t="shared" si="56"/>
        <v>19040</v>
      </c>
      <c r="F133" s="4">
        <f t="shared" si="56"/>
        <v>7848</v>
      </c>
      <c r="G133" s="4">
        <f t="shared" si="56"/>
        <v>2776</v>
      </c>
      <c r="I133" s="2" t="s">
        <v>2</v>
      </c>
      <c r="J133" s="4">
        <f>SUM(J120:J132)</f>
        <v>8640</v>
      </c>
      <c r="K133" s="4">
        <f t="shared" ref="K133" si="57">SUM(K120:K132)</f>
        <v>5318</v>
      </c>
      <c r="L133" s="4">
        <f t="shared" ref="L133" si="58">SUM(L120:L132)</f>
        <v>2637</v>
      </c>
      <c r="M133" s="4">
        <f t="shared" ref="M133" si="59">SUM(M120:M132)</f>
        <v>1048</v>
      </c>
      <c r="N133" s="4">
        <f t="shared" ref="N133" si="60">SUM(N120:N132)</f>
        <v>333</v>
      </c>
      <c r="P133" s="2" t="s">
        <v>2</v>
      </c>
      <c r="Q133" s="43">
        <f>J133/C133</f>
        <v>0.13262110885982686</v>
      </c>
      <c r="R133" s="43">
        <f t="shared" ref="R133:U133" si="61">K133/D133</f>
        <v>0.13717498968221215</v>
      </c>
      <c r="S133" s="43">
        <f t="shared" si="61"/>
        <v>0.13849789915966387</v>
      </c>
      <c r="T133" s="43">
        <f t="shared" si="61"/>
        <v>0.13353720693170235</v>
      </c>
      <c r="U133" s="43">
        <f t="shared" si="61"/>
        <v>0.11995677233429394</v>
      </c>
      <c r="W133" s="2" t="s">
        <v>2</v>
      </c>
      <c r="X133" s="43">
        <f>Q133+Q151</f>
        <v>0.20550132007122246</v>
      </c>
      <c r="Y133" s="43">
        <f t="shared" ref="Y133:AB133" si="62">R133+R151</f>
        <v>0.19794676021461</v>
      </c>
      <c r="Z133" s="43">
        <f t="shared" si="62"/>
        <v>0.18897058823529411</v>
      </c>
      <c r="AA133" s="43">
        <f t="shared" si="62"/>
        <v>0.1735474006116208</v>
      </c>
      <c r="AB133" s="43">
        <f t="shared" si="62"/>
        <v>0.1451729106628242</v>
      </c>
    </row>
    <row r="135" spans="2:28" x14ac:dyDescent="0.25">
      <c r="I135" s="129" t="s">
        <v>214</v>
      </c>
      <c r="J135" s="129"/>
      <c r="K135" s="129"/>
      <c r="L135" s="129"/>
      <c r="M135" s="129"/>
      <c r="N135" s="129"/>
      <c r="P135" s="129" t="s">
        <v>214</v>
      </c>
      <c r="Q135" s="129"/>
      <c r="R135" s="129"/>
      <c r="S135" s="129"/>
      <c r="T135" s="129"/>
      <c r="U135" s="129"/>
      <c r="W135" s="129" t="s">
        <v>233</v>
      </c>
      <c r="X135" s="129"/>
      <c r="Y135" s="129"/>
      <c r="Z135" s="129"/>
      <c r="AA135" s="129"/>
      <c r="AB135" s="129"/>
    </row>
    <row r="136" spans="2:28" x14ac:dyDescent="0.25">
      <c r="I136" s="128" t="s">
        <v>166</v>
      </c>
      <c r="J136" s="152" t="s">
        <v>22</v>
      </c>
      <c r="K136" s="152"/>
      <c r="L136" s="152"/>
      <c r="M136" s="152"/>
      <c r="N136" s="152"/>
      <c r="P136" s="128" t="s">
        <v>166</v>
      </c>
      <c r="Q136" s="152" t="s">
        <v>22</v>
      </c>
      <c r="R136" s="152"/>
      <c r="S136" s="152"/>
      <c r="T136" s="152"/>
      <c r="U136" s="152"/>
      <c r="W136" s="128" t="s">
        <v>166</v>
      </c>
      <c r="X136" s="152" t="s">
        <v>22</v>
      </c>
      <c r="Y136" s="152"/>
      <c r="Z136" s="152"/>
      <c r="AA136" s="152"/>
      <c r="AB136" s="152"/>
    </row>
    <row r="137" spans="2:28" x14ac:dyDescent="0.25">
      <c r="I137" s="128"/>
      <c r="J137" s="2">
        <v>4</v>
      </c>
      <c r="K137" s="2">
        <v>6</v>
      </c>
      <c r="L137" s="2">
        <v>8</v>
      </c>
      <c r="M137" s="2">
        <v>10</v>
      </c>
      <c r="N137" s="2">
        <v>12</v>
      </c>
      <c r="P137" s="128"/>
      <c r="Q137" s="2">
        <v>4</v>
      </c>
      <c r="R137" s="2">
        <v>6</v>
      </c>
      <c r="S137" s="2">
        <v>8</v>
      </c>
      <c r="T137" s="2">
        <v>10</v>
      </c>
      <c r="U137" s="2">
        <v>12</v>
      </c>
      <c r="W137" s="128"/>
      <c r="X137" s="2">
        <v>4</v>
      </c>
      <c r="Y137" s="2">
        <v>6</v>
      </c>
      <c r="Z137" s="2">
        <v>8</v>
      </c>
      <c r="AA137" s="2">
        <v>10</v>
      </c>
      <c r="AB137" s="2">
        <v>12</v>
      </c>
    </row>
    <row r="138" spans="2:28" x14ac:dyDescent="0.25">
      <c r="I138" s="2">
        <v>4</v>
      </c>
      <c r="J138" s="4">
        <v>142</v>
      </c>
      <c r="K138" s="4">
        <v>22</v>
      </c>
      <c r="L138" s="4">
        <v>1</v>
      </c>
      <c r="M138" s="4">
        <v>0</v>
      </c>
      <c r="N138" s="4">
        <v>0</v>
      </c>
      <c r="P138" s="2">
        <v>4</v>
      </c>
      <c r="Q138" s="43">
        <f t="shared" ref="Q138:Q150" si="63">J138/C120</f>
        <v>3.8808417600437281E-2</v>
      </c>
      <c r="R138" s="43">
        <f t="shared" ref="R138:R150" si="64">K138/D120</f>
        <v>3.1161473087818695E-2</v>
      </c>
      <c r="S138" s="43">
        <f t="shared" ref="S138:S150" si="65">L138/E120</f>
        <v>6.0975609756097563E-3</v>
      </c>
      <c r="T138" s="43">
        <f t="shared" ref="T138:T150" si="66">M138/F120</f>
        <v>0</v>
      </c>
      <c r="U138" s="43">
        <f t="shared" ref="U138:U150" si="67">N138/G120</f>
        <v>0</v>
      </c>
      <c r="W138" s="2">
        <v>4</v>
      </c>
      <c r="X138" s="43">
        <f>Q120/(Q138+Q120)</f>
        <v>0.4836363636363637</v>
      </c>
      <c r="Y138" s="43">
        <f t="shared" ref="Y138:AB151" si="68">R120/(R138+R120)</f>
        <v>0.3888888888888889</v>
      </c>
      <c r="Z138" s="43">
        <f t="shared" si="68"/>
        <v>0.8</v>
      </c>
      <c r="AA138" s="43">
        <f t="shared" si="68"/>
        <v>1</v>
      </c>
      <c r="AB138" s="43" t="e">
        <f t="shared" si="68"/>
        <v>#DIV/0!</v>
      </c>
    </row>
    <row r="139" spans="2:28" x14ac:dyDescent="0.25">
      <c r="I139" s="2">
        <v>3</v>
      </c>
      <c r="J139" s="4">
        <v>222</v>
      </c>
      <c r="K139" s="4">
        <v>39</v>
      </c>
      <c r="L139" s="4">
        <v>8</v>
      </c>
      <c r="M139" s="4">
        <v>1</v>
      </c>
      <c r="N139" s="4">
        <v>0</v>
      </c>
      <c r="P139" s="2">
        <v>3</v>
      </c>
      <c r="Q139" s="43">
        <f t="shared" si="63"/>
        <v>4.6727004841086085E-2</v>
      </c>
      <c r="R139" s="43">
        <f t="shared" si="64"/>
        <v>2.9953917050691243E-2</v>
      </c>
      <c r="S139" s="43">
        <f t="shared" si="65"/>
        <v>2.6058631921824105E-2</v>
      </c>
      <c r="T139" s="43">
        <f t="shared" si="66"/>
        <v>1.4925373134328358E-2</v>
      </c>
      <c r="U139" s="43">
        <f t="shared" si="67"/>
        <v>0</v>
      </c>
      <c r="W139" s="2">
        <v>3</v>
      </c>
      <c r="X139" s="43">
        <f t="shared" ref="X139:X151" si="69">Q121/(Q139+Q121)</f>
        <v>0.44360902255639101</v>
      </c>
      <c r="Y139" s="43">
        <f t="shared" si="68"/>
        <v>0.41791044776119401</v>
      </c>
      <c r="Z139" s="43">
        <f t="shared" si="68"/>
        <v>0.27272727272727271</v>
      </c>
      <c r="AA139" s="43">
        <f t="shared" si="68"/>
        <v>0.66666666666666674</v>
      </c>
      <c r="AB139" s="43" t="e">
        <f t="shared" si="68"/>
        <v>#DIV/0!</v>
      </c>
    </row>
    <row r="140" spans="2:28" x14ac:dyDescent="0.25">
      <c r="I140" s="2">
        <v>3.32</v>
      </c>
      <c r="J140" s="4">
        <v>419</v>
      </c>
      <c r="K140" s="4">
        <v>90</v>
      </c>
      <c r="L140" s="4">
        <v>19</v>
      </c>
      <c r="M140" s="4">
        <v>0</v>
      </c>
      <c r="N140" s="4">
        <v>0</v>
      </c>
      <c r="P140" s="2">
        <v>3.32</v>
      </c>
      <c r="Q140" s="43">
        <f t="shared" si="63"/>
        <v>7.0610043815301657E-2</v>
      </c>
      <c r="R140" s="43">
        <f t="shared" si="64"/>
        <v>4.1705282669138088E-2</v>
      </c>
      <c r="S140" s="43">
        <f t="shared" si="65"/>
        <v>3.3158813263525308E-2</v>
      </c>
      <c r="T140" s="43">
        <f t="shared" si="66"/>
        <v>0</v>
      </c>
      <c r="U140" s="43">
        <f t="shared" si="67"/>
        <v>0</v>
      </c>
      <c r="W140" s="2">
        <v>3.32</v>
      </c>
      <c r="X140" s="43">
        <f t="shared" si="69"/>
        <v>0.39971346704871064</v>
      </c>
      <c r="Y140" s="43">
        <f t="shared" si="68"/>
        <v>0.45783132530120479</v>
      </c>
      <c r="Z140" s="43">
        <f t="shared" si="68"/>
        <v>0.3214285714285714</v>
      </c>
      <c r="AA140" s="43" t="e">
        <f t="shared" si="68"/>
        <v>#DIV/0!</v>
      </c>
      <c r="AB140" s="43" t="e">
        <f t="shared" si="68"/>
        <v>#DIV/0!</v>
      </c>
    </row>
    <row r="141" spans="2:28" x14ac:dyDescent="0.25">
      <c r="I141" s="2">
        <v>3.52</v>
      </c>
      <c r="J141" s="4">
        <v>501</v>
      </c>
      <c r="K141" s="4">
        <v>123</v>
      </c>
      <c r="L141" s="4">
        <v>20</v>
      </c>
      <c r="M141" s="4">
        <v>5</v>
      </c>
      <c r="N141" s="4">
        <v>0</v>
      </c>
      <c r="P141" s="2">
        <v>3.52</v>
      </c>
      <c r="Q141" s="43">
        <f t="shared" si="63"/>
        <v>6.3241605655137589E-2</v>
      </c>
      <c r="R141" s="43">
        <f t="shared" si="64"/>
        <v>4.7934528448947779E-2</v>
      </c>
      <c r="S141" s="43">
        <f t="shared" si="65"/>
        <v>3.2414910858995137E-2</v>
      </c>
      <c r="T141" s="43">
        <f t="shared" si="66"/>
        <v>0.04</v>
      </c>
      <c r="U141" s="43">
        <f t="shared" si="67"/>
        <v>0</v>
      </c>
      <c r="W141" s="2">
        <v>3.52</v>
      </c>
      <c r="X141" s="43">
        <f t="shared" si="69"/>
        <v>0.57828282828282829</v>
      </c>
      <c r="Y141" s="43">
        <f t="shared" si="68"/>
        <v>0.50800000000000001</v>
      </c>
      <c r="Z141" s="43">
        <f t="shared" si="68"/>
        <v>0.56521739130434778</v>
      </c>
      <c r="AA141" s="43">
        <f t="shared" si="68"/>
        <v>0.16666666666666666</v>
      </c>
      <c r="AB141" s="43" t="e">
        <f t="shared" si="68"/>
        <v>#DIV/0!</v>
      </c>
    </row>
    <row r="142" spans="2:28" x14ac:dyDescent="0.25">
      <c r="I142" s="2">
        <v>2</v>
      </c>
      <c r="J142" s="4">
        <v>1289</v>
      </c>
      <c r="K142" s="4">
        <v>468</v>
      </c>
      <c r="L142" s="4">
        <v>135</v>
      </c>
      <c r="M142" s="4">
        <v>31</v>
      </c>
      <c r="N142" s="4">
        <v>6</v>
      </c>
      <c r="P142" s="2">
        <v>2</v>
      </c>
      <c r="Q142" s="43">
        <f t="shared" si="63"/>
        <v>8.4591153694710597E-2</v>
      </c>
      <c r="R142" s="43">
        <f t="shared" si="64"/>
        <v>5.9413482290212011E-2</v>
      </c>
      <c r="S142" s="43">
        <f t="shared" si="65"/>
        <v>4.7535211267605633E-2</v>
      </c>
      <c r="T142" s="43">
        <f t="shared" si="66"/>
        <v>3.7125748502994015E-2</v>
      </c>
      <c r="U142" s="43">
        <f t="shared" si="67"/>
        <v>2.8169014084507043E-2</v>
      </c>
      <c r="W142" s="2">
        <v>2</v>
      </c>
      <c r="X142" s="43">
        <f t="shared" si="69"/>
        <v>0.50384911470361815</v>
      </c>
      <c r="Y142" s="43">
        <f t="shared" si="68"/>
        <v>0.51552795031055898</v>
      </c>
      <c r="Z142" s="43">
        <f t="shared" si="68"/>
        <v>0.45344129554655876</v>
      </c>
      <c r="AA142" s="43">
        <f t="shared" si="68"/>
        <v>0.41509433962264153</v>
      </c>
      <c r="AB142" s="43">
        <f t="shared" si="68"/>
        <v>0.33333333333333337</v>
      </c>
    </row>
    <row r="143" spans="2:28" x14ac:dyDescent="0.25">
      <c r="I143" s="2">
        <v>2.2400000000000002</v>
      </c>
      <c r="J143" s="4">
        <v>748</v>
      </c>
      <c r="K143" s="4">
        <v>457</v>
      </c>
      <c r="L143" s="4">
        <v>175</v>
      </c>
      <c r="M143" s="4">
        <v>35</v>
      </c>
      <c r="N143" s="4">
        <v>6</v>
      </c>
      <c r="P143" s="2">
        <v>2.2400000000000002</v>
      </c>
      <c r="Q143" s="43">
        <f t="shared" si="63"/>
        <v>8.9206917113893863E-2</v>
      </c>
      <c r="R143" s="43">
        <f t="shared" si="64"/>
        <v>7.4868938401048496E-2</v>
      </c>
      <c r="S143" s="43">
        <f t="shared" si="65"/>
        <v>5.9181602975989178E-2</v>
      </c>
      <c r="T143" s="43">
        <f t="shared" si="66"/>
        <v>3.4965034965034968E-2</v>
      </c>
      <c r="U143" s="43">
        <f t="shared" si="67"/>
        <v>2.5104602510460251E-2</v>
      </c>
      <c r="W143" s="2">
        <v>2.2400000000000002</v>
      </c>
      <c r="X143" s="43">
        <f t="shared" si="69"/>
        <v>0.60149174214171541</v>
      </c>
      <c r="Y143" s="43">
        <f t="shared" si="68"/>
        <v>0.56600189933523271</v>
      </c>
      <c r="Z143" s="43">
        <f t="shared" si="68"/>
        <v>0.5489690721649485</v>
      </c>
      <c r="AA143" s="43">
        <f t="shared" si="68"/>
        <v>0.58333333333333337</v>
      </c>
      <c r="AB143" s="43">
        <f t="shared" si="68"/>
        <v>0.39999999999999997</v>
      </c>
    </row>
    <row r="144" spans="2:28" x14ac:dyDescent="0.25">
      <c r="I144" s="2">
        <v>2.4</v>
      </c>
      <c r="J144" s="4">
        <v>382</v>
      </c>
      <c r="K144" s="4">
        <v>201</v>
      </c>
      <c r="L144" s="4">
        <v>80</v>
      </c>
      <c r="M144" s="4">
        <v>18</v>
      </c>
      <c r="N144" s="4">
        <v>1</v>
      </c>
      <c r="P144" s="2">
        <v>2.4</v>
      </c>
      <c r="Q144" s="43">
        <f t="shared" si="63"/>
        <v>6.5478231059307501E-2</v>
      </c>
      <c r="R144" s="43">
        <f t="shared" si="64"/>
        <v>6.0053779504033462E-2</v>
      </c>
      <c r="S144" s="43">
        <f t="shared" si="65"/>
        <v>5.9970014992503748E-2</v>
      </c>
      <c r="T144" s="43">
        <f t="shared" si="66"/>
        <v>4.3689320388349516E-2</v>
      </c>
      <c r="U144" s="43">
        <f t="shared" si="67"/>
        <v>9.5238095238095247E-3</v>
      </c>
      <c r="W144" s="2">
        <v>2.4</v>
      </c>
      <c r="X144" s="43">
        <f t="shared" si="69"/>
        <v>0.74884944115713337</v>
      </c>
      <c r="Y144" s="43">
        <f t="shared" si="68"/>
        <v>0.69728915662650603</v>
      </c>
      <c r="Z144" s="43">
        <f t="shared" si="68"/>
        <v>0.6097560975609756</v>
      </c>
      <c r="AA144" s="43">
        <f t="shared" si="68"/>
        <v>0.6</v>
      </c>
      <c r="AB144" s="43">
        <f t="shared" si="68"/>
        <v>0.66666666666666663</v>
      </c>
    </row>
    <row r="145" spans="2:28" x14ac:dyDescent="0.25">
      <c r="I145" s="2">
        <v>1</v>
      </c>
      <c r="J145" s="4">
        <v>776</v>
      </c>
      <c r="K145" s="4">
        <v>583</v>
      </c>
      <c r="L145" s="4">
        <v>270</v>
      </c>
      <c r="M145" s="4">
        <v>96</v>
      </c>
      <c r="N145" s="4">
        <v>25</v>
      </c>
      <c r="P145" s="2">
        <v>1</v>
      </c>
      <c r="Q145" s="43">
        <f t="shared" si="63"/>
        <v>9.1812588736393752E-2</v>
      </c>
      <c r="R145" s="43">
        <f t="shared" si="64"/>
        <v>7.0393624728326484E-2</v>
      </c>
      <c r="S145" s="43">
        <f t="shared" si="65"/>
        <v>5.3677932405566599E-2</v>
      </c>
      <c r="T145" s="43">
        <f t="shared" si="66"/>
        <v>4.1848299912816043E-2</v>
      </c>
      <c r="U145" s="43">
        <f t="shared" si="67"/>
        <v>3.0193236714975844E-2</v>
      </c>
      <c r="W145" s="2">
        <v>1</v>
      </c>
      <c r="X145" s="43">
        <f t="shared" si="69"/>
        <v>0.7077212806026365</v>
      </c>
      <c r="Y145" s="43">
        <f t="shared" si="68"/>
        <v>0.70951669157947184</v>
      </c>
      <c r="Z145" s="43">
        <f t="shared" si="68"/>
        <v>0.7172774869109948</v>
      </c>
      <c r="AA145" s="43">
        <f t="shared" si="68"/>
        <v>0.72334293948126804</v>
      </c>
      <c r="AB145" s="43">
        <f t="shared" si="68"/>
        <v>0.67105263157894735</v>
      </c>
    </row>
    <row r="146" spans="2:28" x14ac:dyDescent="0.25">
      <c r="I146" s="2">
        <v>1.1599999999999999</v>
      </c>
      <c r="J146" s="4">
        <v>210</v>
      </c>
      <c r="K146" s="4">
        <v>294</v>
      </c>
      <c r="L146" s="4">
        <v>201</v>
      </c>
      <c r="M146" s="4">
        <v>101</v>
      </c>
      <c r="N146" s="4">
        <v>24</v>
      </c>
      <c r="P146" s="2">
        <v>1.1599999999999999</v>
      </c>
      <c r="Q146" s="43">
        <f t="shared" si="63"/>
        <v>6.6518847006651879E-2</v>
      </c>
      <c r="R146" s="43">
        <f t="shared" si="64"/>
        <v>7.2413793103448282E-2</v>
      </c>
      <c r="S146" s="43">
        <f t="shared" si="65"/>
        <v>6.2989658414290189E-2</v>
      </c>
      <c r="T146" s="43">
        <f t="shared" si="66"/>
        <v>6.0515278609946078E-2</v>
      </c>
      <c r="U146" s="43">
        <f t="shared" si="67"/>
        <v>3.519061583577713E-2</v>
      </c>
      <c r="W146" s="2">
        <v>1.1599999999999999</v>
      </c>
      <c r="X146" s="43">
        <f t="shared" si="69"/>
        <v>0.83821263482280428</v>
      </c>
      <c r="Y146" s="43">
        <f t="shared" si="68"/>
        <v>0.79104477611940305</v>
      </c>
      <c r="Z146" s="43">
        <f t="shared" si="68"/>
        <v>0.77415730337078648</v>
      </c>
      <c r="AA146" s="43">
        <f t="shared" si="68"/>
        <v>0.71787709497206709</v>
      </c>
      <c r="AB146" s="43">
        <f t="shared" si="68"/>
        <v>0.77981651376146788</v>
      </c>
    </row>
    <row r="147" spans="2:28" x14ac:dyDescent="0.25">
      <c r="I147" s="2">
        <v>1.24</v>
      </c>
      <c r="J147" s="4">
        <v>55</v>
      </c>
      <c r="K147" s="4">
        <v>63</v>
      </c>
      <c r="L147" s="4">
        <v>43</v>
      </c>
      <c r="M147" s="4">
        <v>22</v>
      </c>
      <c r="N147" s="4">
        <v>7</v>
      </c>
      <c r="P147" s="2">
        <v>1.24</v>
      </c>
      <c r="Q147" s="43">
        <f t="shared" si="63"/>
        <v>3.9970930232558141E-2</v>
      </c>
      <c r="R147" s="43">
        <f t="shared" si="64"/>
        <v>3.9923954372623575E-2</v>
      </c>
      <c r="S147" s="43">
        <f t="shared" si="65"/>
        <v>3.6502546689303902E-2</v>
      </c>
      <c r="T147" s="43">
        <f t="shared" si="66"/>
        <v>3.826086956521739E-2</v>
      </c>
      <c r="U147" s="43">
        <f t="shared" si="67"/>
        <v>3.2110091743119268E-2</v>
      </c>
      <c r="W147" s="2">
        <v>1.24</v>
      </c>
      <c r="X147" s="43">
        <f t="shared" si="69"/>
        <v>0.91085899513776336</v>
      </c>
      <c r="Y147" s="43">
        <f t="shared" si="68"/>
        <v>0.8992</v>
      </c>
      <c r="Z147" s="43">
        <f t="shared" si="68"/>
        <v>0.88860103626942999</v>
      </c>
      <c r="AA147" s="43">
        <f t="shared" si="68"/>
        <v>0.84397163120567376</v>
      </c>
      <c r="AB147" s="43">
        <f t="shared" si="68"/>
        <v>0.84090909090909094</v>
      </c>
    </row>
    <row r="148" spans="2:28" x14ac:dyDescent="0.25">
      <c r="I148" s="2">
        <v>0</v>
      </c>
      <c r="J148" s="4">
        <v>4</v>
      </c>
      <c r="K148" s="4">
        <v>13</v>
      </c>
      <c r="L148" s="4">
        <v>7</v>
      </c>
      <c r="M148" s="4">
        <v>5</v>
      </c>
      <c r="N148" s="4">
        <v>0</v>
      </c>
      <c r="P148" s="2">
        <v>0</v>
      </c>
      <c r="Q148" s="43">
        <f t="shared" si="63"/>
        <v>1.1764705882352941E-2</v>
      </c>
      <c r="R148" s="43">
        <f t="shared" si="64"/>
        <v>2.3131672597864767E-2</v>
      </c>
      <c r="S148" s="43">
        <f t="shared" si="65"/>
        <v>1.2411347517730497E-2</v>
      </c>
      <c r="T148" s="43">
        <f t="shared" si="66"/>
        <v>1.1547344110854504E-2</v>
      </c>
      <c r="U148" s="43">
        <f t="shared" si="67"/>
        <v>0</v>
      </c>
      <c r="W148" s="2">
        <v>0</v>
      </c>
      <c r="X148" s="43">
        <f t="shared" si="69"/>
        <v>0.97883597883597895</v>
      </c>
      <c r="Y148" s="43">
        <f t="shared" si="68"/>
        <v>0.95167286245353166</v>
      </c>
      <c r="Z148" s="43">
        <f t="shared" si="68"/>
        <v>0.97142857142857142</v>
      </c>
      <c r="AA148" s="43">
        <f t="shared" si="68"/>
        <v>0.97023809523809523</v>
      </c>
      <c r="AB148" s="43">
        <f t="shared" si="68"/>
        <v>1</v>
      </c>
    </row>
    <row r="149" spans="2:28" x14ac:dyDescent="0.25">
      <c r="I149" s="2">
        <v>0.5</v>
      </c>
      <c r="J149" s="4">
        <v>0</v>
      </c>
      <c r="K149" s="4">
        <v>3</v>
      </c>
      <c r="L149" s="4">
        <v>2</v>
      </c>
      <c r="M149" s="4">
        <v>0</v>
      </c>
      <c r="N149" s="4">
        <v>1</v>
      </c>
      <c r="P149" s="2">
        <v>0.5</v>
      </c>
      <c r="Q149" s="43">
        <f t="shared" si="63"/>
        <v>0</v>
      </c>
      <c r="R149" s="43">
        <f t="shared" si="64"/>
        <v>1.3824884792626729E-2</v>
      </c>
      <c r="S149" s="43">
        <f t="shared" si="65"/>
        <v>7.575757575757576E-3</v>
      </c>
      <c r="T149" s="43">
        <f t="shared" si="66"/>
        <v>0</v>
      </c>
      <c r="U149" s="43">
        <f t="shared" si="67"/>
        <v>6.9444444444444441E-3</v>
      </c>
      <c r="W149" s="2">
        <v>0.5</v>
      </c>
      <c r="X149" s="43">
        <f t="shared" si="69"/>
        <v>1</v>
      </c>
      <c r="Y149" s="43">
        <f t="shared" si="68"/>
        <v>0.98113207547169801</v>
      </c>
      <c r="Z149" s="43">
        <f t="shared" si="68"/>
        <v>0.98882681564245811</v>
      </c>
      <c r="AA149" s="43">
        <f t="shared" si="68"/>
        <v>1</v>
      </c>
      <c r="AB149" s="43">
        <f t="shared" si="68"/>
        <v>0.98611111111111116</v>
      </c>
    </row>
    <row r="150" spans="2:28" x14ac:dyDescent="0.25">
      <c r="I150" s="2">
        <v>0.9</v>
      </c>
      <c r="J150" s="4">
        <v>0</v>
      </c>
      <c r="K150" s="4">
        <v>0</v>
      </c>
      <c r="L150" s="4">
        <v>0</v>
      </c>
      <c r="M150" s="4">
        <v>0</v>
      </c>
      <c r="N150" s="4">
        <v>0</v>
      </c>
      <c r="P150" s="2">
        <v>0.9</v>
      </c>
      <c r="Q150" s="43">
        <f t="shared" si="63"/>
        <v>0</v>
      </c>
      <c r="R150" s="43">
        <f t="shared" si="64"/>
        <v>0</v>
      </c>
      <c r="S150" s="43">
        <f t="shared" si="65"/>
        <v>0</v>
      </c>
      <c r="T150" s="43">
        <f t="shared" si="66"/>
        <v>0</v>
      </c>
      <c r="U150" s="43">
        <f t="shared" si="67"/>
        <v>0</v>
      </c>
      <c r="W150" s="2">
        <v>0.9</v>
      </c>
      <c r="X150" s="43">
        <f t="shared" si="69"/>
        <v>1</v>
      </c>
      <c r="Y150" s="43">
        <f t="shared" si="68"/>
        <v>1</v>
      </c>
      <c r="Z150" s="43">
        <f t="shared" si="68"/>
        <v>1</v>
      </c>
      <c r="AA150" s="43">
        <f t="shared" si="68"/>
        <v>1</v>
      </c>
      <c r="AB150" s="43">
        <f t="shared" si="68"/>
        <v>1</v>
      </c>
    </row>
    <row r="151" spans="2:28" x14ac:dyDescent="0.25">
      <c r="I151" s="2" t="s">
        <v>2</v>
      </c>
      <c r="J151" s="4">
        <f>SUM(J138:J150)</f>
        <v>4748</v>
      </c>
      <c r="K151" s="4">
        <f t="shared" ref="K151" si="70">SUM(K138:K150)</f>
        <v>2356</v>
      </c>
      <c r="L151" s="4">
        <f t="shared" ref="L151" si="71">SUM(L138:L150)</f>
        <v>961</v>
      </c>
      <c r="M151" s="4">
        <f t="shared" ref="M151" si="72">SUM(M138:M150)</f>
        <v>314</v>
      </c>
      <c r="N151" s="4">
        <f t="shared" ref="N151" si="73">SUM(N138:N150)</f>
        <v>70</v>
      </c>
      <c r="P151" s="2" t="s">
        <v>2</v>
      </c>
      <c r="Q151" s="43">
        <f>J151/C133</f>
        <v>7.2880211211395596E-2</v>
      </c>
      <c r="R151" s="43">
        <f t="shared" ref="R151:U151" si="74">K151/D133</f>
        <v>6.0771770532397851E-2</v>
      </c>
      <c r="S151" s="43">
        <f t="shared" si="74"/>
        <v>5.0472689075630253E-2</v>
      </c>
      <c r="T151" s="43">
        <f t="shared" si="74"/>
        <v>4.0010193679918447E-2</v>
      </c>
      <c r="U151" s="43">
        <f t="shared" si="74"/>
        <v>2.5216138328530261E-2</v>
      </c>
      <c r="W151" s="2" t="s">
        <v>2</v>
      </c>
      <c r="X151" s="43">
        <f t="shared" si="69"/>
        <v>0.64535404840155364</v>
      </c>
      <c r="Y151" s="43">
        <f t="shared" si="68"/>
        <v>0.69298931456867352</v>
      </c>
      <c r="Z151" s="43">
        <f t="shared" si="68"/>
        <v>0.73290717065036137</v>
      </c>
      <c r="AA151" s="43">
        <f t="shared" si="68"/>
        <v>0.76945668135095446</v>
      </c>
      <c r="AB151" s="43">
        <f t="shared" si="68"/>
        <v>0.82630272952853601</v>
      </c>
    </row>
    <row r="154" spans="2:28" x14ac:dyDescent="0.25">
      <c r="B154" s="129" t="s">
        <v>218</v>
      </c>
      <c r="C154" s="129"/>
      <c r="D154" s="129"/>
      <c r="E154" s="129"/>
      <c r="F154" s="129"/>
      <c r="G154" s="129"/>
      <c r="I154" s="129" t="s">
        <v>213</v>
      </c>
      <c r="J154" s="129"/>
      <c r="K154" s="129"/>
      <c r="L154" s="129"/>
      <c r="M154" s="129"/>
      <c r="N154" s="129"/>
      <c r="P154" s="129" t="s">
        <v>213</v>
      </c>
      <c r="Q154" s="129"/>
      <c r="R154" s="129"/>
      <c r="S154" s="129"/>
      <c r="T154" s="129"/>
      <c r="U154" s="129"/>
      <c r="W154" s="129" t="s">
        <v>235</v>
      </c>
      <c r="X154" s="129"/>
      <c r="Y154" s="129"/>
      <c r="Z154" s="129"/>
      <c r="AA154" s="129"/>
      <c r="AB154" s="129"/>
    </row>
    <row r="155" spans="2:28" x14ac:dyDescent="0.25">
      <c r="B155" s="128" t="s">
        <v>166</v>
      </c>
      <c r="C155" s="152" t="s">
        <v>22</v>
      </c>
      <c r="D155" s="152"/>
      <c r="E155" s="152"/>
      <c r="F155" s="152"/>
      <c r="G155" s="152"/>
      <c r="I155" s="128" t="s">
        <v>166</v>
      </c>
      <c r="J155" s="152" t="s">
        <v>22</v>
      </c>
      <c r="K155" s="152"/>
      <c r="L155" s="152"/>
      <c r="M155" s="152"/>
      <c r="N155" s="152"/>
      <c r="P155" s="128" t="s">
        <v>166</v>
      </c>
      <c r="Q155" s="152" t="s">
        <v>22</v>
      </c>
      <c r="R155" s="152"/>
      <c r="S155" s="152"/>
      <c r="T155" s="152"/>
      <c r="U155" s="152"/>
      <c r="W155" s="128" t="s">
        <v>166</v>
      </c>
      <c r="X155" s="152" t="s">
        <v>22</v>
      </c>
      <c r="Y155" s="152"/>
      <c r="Z155" s="152"/>
      <c r="AA155" s="152"/>
      <c r="AB155" s="152"/>
    </row>
    <row r="156" spans="2:28" x14ac:dyDescent="0.25">
      <c r="B156" s="128"/>
      <c r="C156" s="2">
        <v>4</v>
      </c>
      <c r="D156" s="2">
        <v>6</v>
      </c>
      <c r="E156" s="2">
        <v>8</v>
      </c>
      <c r="F156" s="2">
        <v>10</v>
      </c>
      <c r="G156" s="2">
        <v>12</v>
      </c>
      <c r="I156" s="128"/>
      <c r="J156" s="2">
        <v>4</v>
      </c>
      <c r="K156" s="2">
        <v>6</v>
      </c>
      <c r="L156" s="2">
        <v>8</v>
      </c>
      <c r="M156" s="2">
        <v>10</v>
      </c>
      <c r="N156" s="2">
        <v>12</v>
      </c>
      <c r="P156" s="128"/>
      <c r="Q156" s="2">
        <v>4</v>
      </c>
      <c r="R156" s="2">
        <v>6</v>
      </c>
      <c r="S156" s="2">
        <v>8</v>
      </c>
      <c r="T156" s="2">
        <v>10</v>
      </c>
      <c r="U156" s="2">
        <v>12</v>
      </c>
      <c r="W156" s="128"/>
      <c r="X156" s="2">
        <v>4</v>
      </c>
      <c r="Y156" s="2">
        <v>6</v>
      </c>
      <c r="Z156" s="2">
        <v>8</v>
      </c>
      <c r="AA156" s="2">
        <v>10</v>
      </c>
      <c r="AB156" s="2">
        <v>12</v>
      </c>
    </row>
    <row r="157" spans="2:28" x14ac:dyDescent="0.25">
      <c r="B157" s="2">
        <v>4</v>
      </c>
      <c r="C157" s="4">
        <v>1623</v>
      </c>
      <c r="D157" s="4">
        <v>657</v>
      </c>
      <c r="E157" s="4">
        <v>344</v>
      </c>
      <c r="F157" s="4">
        <v>211</v>
      </c>
      <c r="G157" s="4">
        <v>127</v>
      </c>
      <c r="I157" s="2">
        <v>4</v>
      </c>
      <c r="J157" s="4">
        <v>42</v>
      </c>
      <c r="K157" s="4">
        <v>9</v>
      </c>
      <c r="L157" s="4">
        <v>3</v>
      </c>
      <c r="M157" s="4">
        <v>1</v>
      </c>
      <c r="N157" s="4">
        <v>0</v>
      </c>
      <c r="P157" s="2">
        <v>4</v>
      </c>
      <c r="Q157" s="43">
        <f t="shared" ref="Q157:Q169" si="75">J157/C157</f>
        <v>2.5878003696857672E-2</v>
      </c>
      <c r="R157" s="43">
        <f t="shared" ref="R157:R169" si="76">K157/D157</f>
        <v>1.3698630136986301E-2</v>
      </c>
      <c r="S157" s="43">
        <f t="shared" ref="S157:S169" si="77">L157/E157</f>
        <v>8.7209302325581394E-3</v>
      </c>
      <c r="T157" s="43">
        <f t="shared" ref="T157:T169" si="78">M157/F157</f>
        <v>4.7393364928909956E-3</v>
      </c>
      <c r="U157" s="43">
        <f t="shared" ref="U157:U169" si="79">N157/G157</f>
        <v>0</v>
      </c>
      <c r="W157" s="2">
        <v>4</v>
      </c>
      <c r="X157" s="43">
        <f t="shared" ref="X157:X169" si="80">Q157+Q175</f>
        <v>4.6210720887245843E-2</v>
      </c>
      <c r="Y157" s="43">
        <f t="shared" ref="Y157:Y169" si="81">R157+R175</f>
        <v>1.8264840182648401E-2</v>
      </c>
      <c r="Z157" s="43">
        <f t="shared" ref="Z157:Z169" si="82">S157+S175</f>
        <v>1.1627906976744186E-2</v>
      </c>
      <c r="AA157" s="43">
        <f t="shared" ref="AA157:AA169" si="83">T157+T175</f>
        <v>4.7393364928909956E-3</v>
      </c>
      <c r="AB157" s="43">
        <f t="shared" ref="AB157:AB169" si="84">U157+U175</f>
        <v>0</v>
      </c>
    </row>
    <row r="158" spans="2:28" x14ac:dyDescent="0.25">
      <c r="B158" s="2">
        <v>3</v>
      </c>
      <c r="C158" s="4">
        <v>2131</v>
      </c>
      <c r="D158" s="4">
        <v>994</v>
      </c>
      <c r="E158" s="4">
        <v>421</v>
      </c>
      <c r="F158" s="4">
        <v>187</v>
      </c>
      <c r="G158" s="4">
        <v>92</v>
      </c>
      <c r="I158" s="2">
        <v>3</v>
      </c>
      <c r="J158" s="4">
        <v>55</v>
      </c>
      <c r="K158" s="4">
        <v>12</v>
      </c>
      <c r="L158" s="4">
        <v>3</v>
      </c>
      <c r="M158" s="4">
        <v>1</v>
      </c>
      <c r="N158" s="4">
        <v>0</v>
      </c>
      <c r="P158" s="2">
        <v>3</v>
      </c>
      <c r="Q158" s="43">
        <f t="shared" si="75"/>
        <v>2.5809479117785077E-2</v>
      </c>
      <c r="R158" s="43">
        <f t="shared" si="76"/>
        <v>1.2072434607645875E-2</v>
      </c>
      <c r="S158" s="43">
        <f t="shared" si="77"/>
        <v>7.1258907363420431E-3</v>
      </c>
      <c r="T158" s="43">
        <f t="shared" si="78"/>
        <v>5.3475935828877002E-3</v>
      </c>
      <c r="U158" s="43">
        <f t="shared" si="79"/>
        <v>0</v>
      </c>
      <c r="W158" s="2">
        <v>3</v>
      </c>
      <c r="X158" s="43">
        <f t="shared" si="80"/>
        <v>5.8188643829188175E-2</v>
      </c>
      <c r="Y158" s="43">
        <f t="shared" si="81"/>
        <v>3.5211267605633798E-2</v>
      </c>
      <c r="Z158" s="43">
        <f t="shared" si="82"/>
        <v>2.3752969121140142E-2</v>
      </c>
      <c r="AA158" s="43">
        <f t="shared" si="83"/>
        <v>1.06951871657754E-2</v>
      </c>
      <c r="AB158" s="43">
        <f t="shared" si="84"/>
        <v>0</v>
      </c>
    </row>
    <row r="159" spans="2:28" x14ac:dyDescent="0.25">
      <c r="B159" s="2">
        <v>3.32</v>
      </c>
      <c r="C159" s="4">
        <v>2699</v>
      </c>
      <c r="D159" s="4">
        <v>1583</v>
      </c>
      <c r="E159" s="4">
        <v>715</v>
      </c>
      <c r="F159" s="4">
        <v>282</v>
      </c>
      <c r="G159" s="4">
        <v>129</v>
      </c>
      <c r="I159" s="2">
        <v>3.32</v>
      </c>
      <c r="J159" s="4">
        <v>97</v>
      </c>
      <c r="K159" s="4">
        <v>38</v>
      </c>
      <c r="L159" s="4">
        <v>5</v>
      </c>
      <c r="M159" s="4">
        <v>1</v>
      </c>
      <c r="N159" s="4">
        <v>0</v>
      </c>
      <c r="P159" s="2">
        <v>3.32</v>
      </c>
      <c r="Q159" s="43">
        <f t="shared" si="75"/>
        <v>3.5939236754353461E-2</v>
      </c>
      <c r="R159" s="43">
        <f t="shared" si="76"/>
        <v>2.4005053695514846E-2</v>
      </c>
      <c r="S159" s="43">
        <f t="shared" si="77"/>
        <v>6.993006993006993E-3</v>
      </c>
      <c r="T159" s="43">
        <f t="shared" si="78"/>
        <v>3.5460992907801418E-3</v>
      </c>
      <c r="U159" s="43">
        <f t="shared" si="79"/>
        <v>0</v>
      </c>
      <c r="W159" s="2">
        <v>3.32</v>
      </c>
      <c r="X159" s="43">
        <f t="shared" si="80"/>
        <v>8.9662838088180805E-2</v>
      </c>
      <c r="Y159" s="43">
        <f t="shared" si="81"/>
        <v>5.4958938723941884E-2</v>
      </c>
      <c r="Z159" s="43">
        <f t="shared" si="82"/>
        <v>1.9580419580419582E-2</v>
      </c>
      <c r="AA159" s="43">
        <f t="shared" si="83"/>
        <v>1.7730496453900707E-2</v>
      </c>
      <c r="AB159" s="43">
        <f t="shared" si="84"/>
        <v>0</v>
      </c>
    </row>
    <row r="160" spans="2:28" x14ac:dyDescent="0.25">
      <c r="B160" s="2">
        <v>3.52</v>
      </c>
      <c r="C160" s="4">
        <v>3546</v>
      </c>
      <c r="D160" s="4">
        <v>2073</v>
      </c>
      <c r="E160" s="4">
        <v>867</v>
      </c>
      <c r="F160" s="4">
        <v>354</v>
      </c>
      <c r="G160" s="4">
        <v>184</v>
      </c>
      <c r="I160" s="2">
        <v>3.52</v>
      </c>
      <c r="J160" s="4">
        <v>228</v>
      </c>
      <c r="K160" s="4">
        <v>76</v>
      </c>
      <c r="L160" s="4">
        <v>17</v>
      </c>
      <c r="M160" s="4">
        <v>4</v>
      </c>
      <c r="N160" s="4">
        <v>0</v>
      </c>
      <c r="P160" s="2">
        <v>3.52</v>
      </c>
      <c r="Q160" s="43">
        <f t="shared" si="75"/>
        <v>6.4297800338409469E-2</v>
      </c>
      <c r="R160" s="43">
        <f t="shared" si="76"/>
        <v>3.6661842739990354E-2</v>
      </c>
      <c r="S160" s="43">
        <f t="shared" si="77"/>
        <v>1.9607843137254902E-2</v>
      </c>
      <c r="T160" s="43">
        <f t="shared" si="78"/>
        <v>1.1299435028248588E-2</v>
      </c>
      <c r="U160" s="43">
        <f t="shared" si="79"/>
        <v>0</v>
      </c>
      <c r="W160" s="2">
        <v>3.52</v>
      </c>
      <c r="X160" s="43">
        <f t="shared" si="80"/>
        <v>0.11477721376198532</v>
      </c>
      <c r="Y160" s="43">
        <f t="shared" si="81"/>
        <v>6.8499758803666183E-2</v>
      </c>
      <c r="Z160" s="43">
        <f t="shared" si="82"/>
        <v>4.0369088811995385E-2</v>
      </c>
      <c r="AA160" s="43">
        <f t="shared" si="83"/>
        <v>1.4124293785310734E-2</v>
      </c>
      <c r="AB160" s="43">
        <f t="shared" si="84"/>
        <v>0</v>
      </c>
    </row>
    <row r="161" spans="2:28" x14ac:dyDescent="0.25">
      <c r="B161" s="2">
        <v>2</v>
      </c>
      <c r="C161" s="4">
        <v>7169</v>
      </c>
      <c r="D161" s="4">
        <v>6026</v>
      </c>
      <c r="E161" s="4">
        <v>3472</v>
      </c>
      <c r="F161" s="4">
        <v>1584</v>
      </c>
      <c r="G161" s="4">
        <v>636</v>
      </c>
      <c r="I161" s="2">
        <v>2</v>
      </c>
      <c r="J161" s="4">
        <v>497</v>
      </c>
      <c r="K161" s="4">
        <v>292</v>
      </c>
      <c r="L161" s="4">
        <v>108</v>
      </c>
      <c r="M161" s="4">
        <v>29</v>
      </c>
      <c r="N161" s="4">
        <v>3</v>
      </c>
      <c r="P161" s="2">
        <v>2</v>
      </c>
      <c r="Q161" s="43">
        <f t="shared" si="75"/>
        <v>6.9326265866927042E-2</v>
      </c>
      <c r="R161" s="43">
        <f t="shared" si="76"/>
        <v>4.8456687686691008E-2</v>
      </c>
      <c r="S161" s="43">
        <f t="shared" si="77"/>
        <v>3.1105990783410139E-2</v>
      </c>
      <c r="T161" s="43">
        <f t="shared" si="78"/>
        <v>1.8308080808080808E-2</v>
      </c>
      <c r="U161" s="43">
        <f t="shared" si="79"/>
        <v>4.7169811320754715E-3</v>
      </c>
      <c r="W161" s="2">
        <v>2</v>
      </c>
      <c r="X161" s="43">
        <f t="shared" si="80"/>
        <v>0.13223601618077835</v>
      </c>
      <c r="Y161" s="43">
        <f t="shared" si="81"/>
        <v>9.2930633919681385E-2</v>
      </c>
      <c r="Z161" s="43">
        <f t="shared" si="82"/>
        <v>5.5011520737327194E-2</v>
      </c>
      <c r="AA161" s="43">
        <f t="shared" si="83"/>
        <v>3.2828282828282832E-2</v>
      </c>
      <c r="AB161" s="43">
        <f t="shared" si="84"/>
        <v>1.1006289308176102E-2</v>
      </c>
    </row>
    <row r="162" spans="2:28" x14ac:dyDescent="0.25">
      <c r="B162" s="2">
        <v>2.2400000000000002</v>
      </c>
      <c r="C162" s="4">
        <v>4078</v>
      </c>
      <c r="D162" s="4">
        <v>4729</v>
      </c>
      <c r="E162" s="4">
        <v>3280</v>
      </c>
      <c r="F162" s="4">
        <v>1574</v>
      </c>
      <c r="G162" s="4">
        <v>640</v>
      </c>
      <c r="I162" s="2">
        <v>2.2400000000000002</v>
      </c>
      <c r="J162" s="4">
        <v>446</v>
      </c>
      <c r="K162" s="4">
        <v>347</v>
      </c>
      <c r="L162" s="4">
        <v>173</v>
      </c>
      <c r="M162" s="4">
        <v>52</v>
      </c>
      <c r="N162" s="4">
        <v>9</v>
      </c>
      <c r="P162" s="2">
        <v>2.2400000000000002</v>
      </c>
      <c r="Q162" s="43">
        <f t="shared" si="75"/>
        <v>0.10936733692986758</v>
      </c>
      <c r="R162" s="43">
        <f t="shared" si="76"/>
        <v>7.3377035314019873E-2</v>
      </c>
      <c r="S162" s="43">
        <f t="shared" si="77"/>
        <v>5.2743902439024389E-2</v>
      </c>
      <c r="T162" s="43">
        <f t="shared" si="78"/>
        <v>3.303684879288437E-2</v>
      </c>
      <c r="U162" s="43">
        <f t="shared" si="79"/>
        <v>1.40625E-2</v>
      </c>
      <c r="W162" s="2">
        <v>2.2400000000000002</v>
      </c>
      <c r="X162" s="43">
        <f t="shared" si="80"/>
        <v>0.18048062775870524</v>
      </c>
      <c r="Y162" s="43">
        <f t="shared" si="81"/>
        <v>0.13723831676887291</v>
      </c>
      <c r="Z162" s="43">
        <f t="shared" si="82"/>
        <v>9.7865853658536589E-2</v>
      </c>
      <c r="AA162" s="43">
        <f t="shared" si="83"/>
        <v>5.6543837357052096E-2</v>
      </c>
      <c r="AB162" s="43">
        <f t="shared" si="84"/>
        <v>3.5937499999999997E-2</v>
      </c>
    </row>
    <row r="163" spans="2:28" x14ac:dyDescent="0.25">
      <c r="B163" s="2">
        <v>2.4</v>
      </c>
      <c r="C163" s="4">
        <v>2791</v>
      </c>
      <c r="D163" s="4">
        <v>2647</v>
      </c>
      <c r="E163" s="4">
        <v>1617</v>
      </c>
      <c r="F163" s="4">
        <v>812</v>
      </c>
      <c r="G163" s="4">
        <v>401</v>
      </c>
      <c r="I163" s="2">
        <v>2.4</v>
      </c>
      <c r="J163" s="4">
        <v>447</v>
      </c>
      <c r="K163" s="4">
        <v>302</v>
      </c>
      <c r="L163" s="4">
        <v>140</v>
      </c>
      <c r="M163" s="4">
        <v>42</v>
      </c>
      <c r="N163" s="4">
        <v>10</v>
      </c>
      <c r="P163" s="2">
        <v>2.4</v>
      </c>
      <c r="Q163" s="43">
        <f t="shared" si="75"/>
        <v>0.1601576495879613</v>
      </c>
      <c r="R163" s="43">
        <f t="shared" si="76"/>
        <v>0.11409142425387231</v>
      </c>
      <c r="S163" s="43">
        <f t="shared" si="77"/>
        <v>8.6580086580086577E-2</v>
      </c>
      <c r="T163" s="43">
        <f t="shared" si="78"/>
        <v>5.1724137931034482E-2</v>
      </c>
      <c r="U163" s="43">
        <f t="shared" si="79"/>
        <v>2.4937655860349128E-2</v>
      </c>
      <c r="W163" s="2">
        <v>2.4</v>
      </c>
      <c r="X163" s="43">
        <f t="shared" si="80"/>
        <v>0.22178430670010749</v>
      </c>
      <c r="Y163" s="43">
        <f t="shared" si="81"/>
        <v>0.15942576501700037</v>
      </c>
      <c r="Z163" s="43">
        <f t="shared" si="82"/>
        <v>0.12059369202226344</v>
      </c>
      <c r="AA163" s="43">
        <f t="shared" si="83"/>
        <v>7.6354679802955669E-2</v>
      </c>
      <c r="AB163" s="43">
        <f t="shared" si="84"/>
        <v>3.4912718204488782E-2</v>
      </c>
    </row>
    <row r="164" spans="2:28" x14ac:dyDescent="0.25">
      <c r="B164" s="2">
        <v>1</v>
      </c>
      <c r="C164" s="4">
        <v>4312</v>
      </c>
      <c r="D164" s="4">
        <v>6646</v>
      </c>
      <c r="E164" s="4">
        <v>6191</v>
      </c>
      <c r="F164" s="4">
        <v>4039</v>
      </c>
      <c r="G164" s="4">
        <v>2106</v>
      </c>
      <c r="I164" s="2">
        <v>1</v>
      </c>
      <c r="J164" s="4">
        <v>851</v>
      </c>
      <c r="K164" s="4">
        <v>1000</v>
      </c>
      <c r="L164" s="4">
        <v>719</v>
      </c>
      <c r="M164" s="4">
        <v>349</v>
      </c>
      <c r="N164" s="4">
        <v>113</v>
      </c>
      <c r="P164" s="2">
        <v>1</v>
      </c>
      <c r="Q164" s="43">
        <f t="shared" si="75"/>
        <v>0.19735621521335808</v>
      </c>
      <c r="R164" s="43">
        <f t="shared" si="76"/>
        <v>0.15046644598254588</v>
      </c>
      <c r="S164" s="43">
        <f t="shared" si="77"/>
        <v>0.11613632692618317</v>
      </c>
      <c r="T164" s="43">
        <f t="shared" si="78"/>
        <v>8.6407526615498886E-2</v>
      </c>
      <c r="U164" s="43">
        <f t="shared" si="79"/>
        <v>5.3656220322886992E-2</v>
      </c>
      <c r="W164" s="2">
        <v>1</v>
      </c>
      <c r="X164" s="43">
        <f t="shared" si="80"/>
        <v>0.27110389610389612</v>
      </c>
      <c r="Y164" s="43">
        <f t="shared" si="81"/>
        <v>0.20643996388805297</v>
      </c>
      <c r="Z164" s="43">
        <f t="shared" si="82"/>
        <v>0.16297851720239057</v>
      </c>
      <c r="AA164" s="43">
        <f t="shared" si="83"/>
        <v>0.12379301807378064</v>
      </c>
      <c r="AB164" s="43">
        <f t="shared" si="84"/>
        <v>8.214624881291549E-2</v>
      </c>
    </row>
    <row r="165" spans="2:28" x14ac:dyDescent="0.25">
      <c r="B165" s="2">
        <v>1.1599999999999999</v>
      </c>
      <c r="C165" s="4">
        <v>1591</v>
      </c>
      <c r="D165" s="4">
        <v>3298</v>
      </c>
      <c r="E165" s="4">
        <v>3761</v>
      </c>
      <c r="F165" s="4">
        <v>2885</v>
      </c>
      <c r="G165" s="4">
        <v>1502</v>
      </c>
      <c r="I165" s="2">
        <v>1.1599999999999999</v>
      </c>
      <c r="J165" s="4">
        <v>477</v>
      </c>
      <c r="K165" s="4">
        <v>793</v>
      </c>
      <c r="L165" s="4">
        <v>721</v>
      </c>
      <c r="M165" s="4">
        <v>419</v>
      </c>
      <c r="N165" s="4">
        <v>150</v>
      </c>
      <c r="P165" s="2">
        <v>1.1599999999999999</v>
      </c>
      <c r="Q165" s="43">
        <f t="shared" si="75"/>
        <v>0.29981143934632309</v>
      </c>
      <c r="R165" s="43">
        <f t="shared" si="76"/>
        <v>0.24044875682231656</v>
      </c>
      <c r="S165" s="43">
        <f t="shared" si="77"/>
        <v>0.19170433395373571</v>
      </c>
      <c r="T165" s="43">
        <f t="shared" si="78"/>
        <v>0.14523396880415945</v>
      </c>
      <c r="U165" s="43">
        <f t="shared" si="79"/>
        <v>9.986684420772303E-2</v>
      </c>
      <c r="W165" s="2">
        <v>1.1599999999999999</v>
      </c>
      <c r="X165" s="43">
        <f t="shared" si="80"/>
        <v>0.37586423632935262</v>
      </c>
      <c r="Y165" s="43">
        <f t="shared" si="81"/>
        <v>0.30109157064887809</v>
      </c>
      <c r="Z165" s="43">
        <f t="shared" si="82"/>
        <v>0.24886998138792873</v>
      </c>
      <c r="AA165" s="43">
        <f t="shared" si="83"/>
        <v>0.19341421143847487</v>
      </c>
      <c r="AB165" s="43">
        <f t="shared" si="84"/>
        <v>0.13914780292942741</v>
      </c>
    </row>
    <row r="166" spans="2:28" x14ac:dyDescent="0.25">
      <c r="B166" s="2">
        <v>1.24</v>
      </c>
      <c r="C166" s="4">
        <v>654</v>
      </c>
      <c r="D166" s="4">
        <v>1226</v>
      </c>
      <c r="E166" s="4">
        <v>1248</v>
      </c>
      <c r="F166" s="4">
        <v>929</v>
      </c>
      <c r="G166" s="4">
        <v>542</v>
      </c>
      <c r="I166" s="2">
        <v>1.24</v>
      </c>
      <c r="J166" s="4">
        <v>260</v>
      </c>
      <c r="K166" s="4">
        <v>403</v>
      </c>
      <c r="L166" s="4">
        <v>324</v>
      </c>
      <c r="M166" s="4">
        <v>176</v>
      </c>
      <c r="N166" s="4">
        <v>69</v>
      </c>
      <c r="P166" s="2">
        <v>1.24</v>
      </c>
      <c r="Q166" s="43">
        <f t="shared" si="75"/>
        <v>0.39755351681957185</v>
      </c>
      <c r="R166" s="43">
        <f t="shared" si="76"/>
        <v>0.32871125611745516</v>
      </c>
      <c r="S166" s="43">
        <f t="shared" si="77"/>
        <v>0.25961538461538464</v>
      </c>
      <c r="T166" s="43">
        <f t="shared" si="78"/>
        <v>0.18945102260495156</v>
      </c>
      <c r="U166" s="43">
        <f t="shared" si="79"/>
        <v>0.12730627306273062</v>
      </c>
      <c r="W166" s="2">
        <v>1.24</v>
      </c>
      <c r="X166" s="43">
        <f t="shared" si="80"/>
        <v>0.43272171253822628</v>
      </c>
      <c r="Y166" s="43">
        <f t="shared" si="81"/>
        <v>0.35481239804241438</v>
      </c>
      <c r="Z166" s="43">
        <f t="shared" si="82"/>
        <v>0.29086538461538464</v>
      </c>
      <c r="AA166" s="43">
        <f t="shared" si="83"/>
        <v>0.20882669537136705</v>
      </c>
      <c r="AB166" s="43">
        <f t="shared" si="84"/>
        <v>0.15129151291512916</v>
      </c>
    </row>
    <row r="167" spans="2:28" x14ac:dyDescent="0.25">
      <c r="B167" s="2">
        <v>0</v>
      </c>
      <c r="C167" s="4">
        <v>171</v>
      </c>
      <c r="D167" s="4">
        <v>467</v>
      </c>
      <c r="E167" s="4">
        <v>653</v>
      </c>
      <c r="F167" s="4">
        <v>630</v>
      </c>
      <c r="G167" s="4">
        <v>497</v>
      </c>
      <c r="I167" s="2">
        <v>0</v>
      </c>
      <c r="J167" s="4">
        <v>81</v>
      </c>
      <c r="K167" s="4">
        <v>189</v>
      </c>
      <c r="L167" s="4">
        <v>234</v>
      </c>
      <c r="M167" s="4">
        <v>200</v>
      </c>
      <c r="N167" s="4">
        <v>144</v>
      </c>
      <c r="P167" s="2">
        <v>0</v>
      </c>
      <c r="Q167" s="43">
        <f t="shared" si="75"/>
        <v>0.47368421052631576</v>
      </c>
      <c r="R167" s="43">
        <f t="shared" si="76"/>
        <v>0.40471092077087795</v>
      </c>
      <c r="S167" s="43">
        <f t="shared" si="77"/>
        <v>0.35834609494640124</v>
      </c>
      <c r="T167" s="43">
        <f t="shared" si="78"/>
        <v>0.31746031746031744</v>
      </c>
      <c r="U167" s="43">
        <f t="shared" si="79"/>
        <v>0.28973843058350102</v>
      </c>
      <c r="W167" s="2">
        <v>0</v>
      </c>
      <c r="X167" s="43">
        <f t="shared" si="80"/>
        <v>0.47953216374269003</v>
      </c>
      <c r="Y167" s="43">
        <f t="shared" si="81"/>
        <v>0.41541755888650966</v>
      </c>
      <c r="Z167" s="43">
        <f t="shared" si="82"/>
        <v>0.36753445635528331</v>
      </c>
      <c r="AA167" s="43">
        <f t="shared" si="83"/>
        <v>0.32222222222222219</v>
      </c>
      <c r="AB167" s="43">
        <f t="shared" si="84"/>
        <v>0.29577464788732394</v>
      </c>
    </row>
    <row r="168" spans="2:28" x14ac:dyDescent="0.25">
      <c r="B168" s="45">
        <v>0.5</v>
      </c>
      <c r="C168" s="4">
        <v>61</v>
      </c>
      <c r="D168" s="4">
        <v>191</v>
      </c>
      <c r="E168" s="4">
        <v>380</v>
      </c>
      <c r="F168" s="4">
        <v>416</v>
      </c>
      <c r="G168" s="4">
        <v>357</v>
      </c>
      <c r="I168" s="2">
        <v>0.5</v>
      </c>
      <c r="J168" s="4">
        <v>35</v>
      </c>
      <c r="K168" s="4">
        <v>121</v>
      </c>
      <c r="L168" s="4">
        <v>207</v>
      </c>
      <c r="M168" s="4">
        <v>220</v>
      </c>
      <c r="N168" s="4">
        <v>189</v>
      </c>
      <c r="P168" s="2">
        <v>0.5</v>
      </c>
      <c r="Q168" s="43">
        <f t="shared" si="75"/>
        <v>0.57377049180327866</v>
      </c>
      <c r="R168" s="43">
        <f t="shared" si="76"/>
        <v>0.63350785340314131</v>
      </c>
      <c r="S168" s="43">
        <f t="shared" si="77"/>
        <v>0.54473684210526319</v>
      </c>
      <c r="T168" s="43">
        <f t="shared" si="78"/>
        <v>0.52884615384615385</v>
      </c>
      <c r="U168" s="43">
        <f t="shared" si="79"/>
        <v>0.52941176470588236</v>
      </c>
      <c r="W168" s="2">
        <v>0.5</v>
      </c>
      <c r="X168" s="43">
        <f t="shared" si="80"/>
        <v>0.5901639344262295</v>
      </c>
      <c r="Y168" s="43">
        <f t="shared" si="81"/>
        <v>0.6387434554973821</v>
      </c>
      <c r="Z168" s="43">
        <f t="shared" si="82"/>
        <v>0.55263157894736847</v>
      </c>
      <c r="AA168" s="43">
        <f t="shared" si="83"/>
        <v>0.53125</v>
      </c>
      <c r="AB168" s="43">
        <f t="shared" si="84"/>
        <v>0.53221288515406162</v>
      </c>
    </row>
    <row r="169" spans="2:28" x14ac:dyDescent="0.25">
      <c r="B169" s="45">
        <v>0.9</v>
      </c>
      <c r="C169" s="4">
        <v>2</v>
      </c>
      <c r="D169" s="4">
        <v>15</v>
      </c>
      <c r="E169" s="4">
        <v>22</v>
      </c>
      <c r="F169" s="4">
        <v>32</v>
      </c>
      <c r="G169" s="4">
        <v>23</v>
      </c>
      <c r="I169" s="2">
        <v>0.9</v>
      </c>
      <c r="J169" s="4">
        <v>2</v>
      </c>
      <c r="K169" s="4">
        <v>9</v>
      </c>
      <c r="L169" s="4">
        <v>14</v>
      </c>
      <c r="M169" s="4">
        <v>19</v>
      </c>
      <c r="N169" s="4">
        <v>11</v>
      </c>
      <c r="P169" s="2">
        <v>0.9</v>
      </c>
      <c r="Q169" s="43">
        <f t="shared" si="75"/>
        <v>1</v>
      </c>
      <c r="R169" s="43">
        <f t="shared" si="76"/>
        <v>0.6</v>
      </c>
      <c r="S169" s="43">
        <f t="shared" si="77"/>
        <v>0.63636363636363635</v>
      </c>
      <c r="T169" s="43">
        <f t="shared" si="78"/>
        <v>0.59375</v>
      </c>
      <c r="U169" s="43">
        <f t="shared" si="79"/>
        <v>0.47826086956521741</v>
      </c>
      <c r="W169" s="2">
        <v>0.9</v>
      </c>
      <c r="X169" s="43">
        <f t="shared" si="80"/>
        <v>1</v>
      </c>
      <c r="Y169" s="43">
        <f t="shared" si="81"/>
        <v>0.6</v>
      </c>
      <c r="Z169" s="43">
        <f t="shared" si="82"/>
        <v>0.63636363636363635</v>
      </c>
      <c r="AA169" s="43">
        <f t="shared" si="83"/>
        <v>0.625</v>
      </c>
      <c r="AB169" s="43">
        <f t="shared" si="84"/>
        <v>0.47826086956521741</v>
      </c>
    </row>
    <row r="170" spans="2:28" x14ac:dyDescent="0.25">
      <c r="B170" s="2" t="s">
        <v>2</v>
      </c>
      <c r="C170" s="4">
        <f>SUM(C157:C169)</f>
        <v>30828</v>
      </c>
      <c r="D170" s="4">
        <f t="shared" ref="D170" si="85">SUM(D157:D169)</f>
        <v>30552</v>
      </c>
      <c r="E170" s="4">
        <f t="shared" ref="E170" si="86">SUM(E157:E169)</f>
        <v>22971</v>
      </c>
      <c r="F170" s="4">
        <f t="shared" ref="F170" si="87">SUM(F157:F169)</f>
        <v>13935</v>
      </c>
      <c r="G170" s="4">
        <f t="shared" ref="G170" si="88">SUM(G157:G169)</f>
        <v>7236</v>
      </c>
      <c r="I170" s="2" t="s">
        <v>2</v>
      </c>
      <c r="J170" s="4">
        <f>SUM(J157:J169)</f>
        <v>3518</v>
      </c>
      <c r="K170" s="4">
        <f t="shared" ref="K170" si="89">SUM(K157:K169)</f>
        <v>3591</v>
      </c>
      <c r="L170" s="4">
        <f t="shared" ref="L170" si="90">SUM(L157:L169)</f>
        <v>2668</v>
      </c>
      <c r="M170" s="4">
        <f t="shared" ref="M170" si="91">SUM(M157:M169)</f>
        <v>1513</v>
      </c>
      <c r="N170" s="4">
        <f t="shared" ref="N170" si="92">SUM(N157:N169)</f>
        <v>698</v>
      </c>
      <c r="P170" s="2" t="s">
        <v>2</v>
      </c>
      <c r="Q170" s="43">
        <f>J170/C170</f>
        <v>0.11411703646036071</v>
      </c>
      <c r="R170" s="43">
        <f t="shared" ref="R170" si="93">K170/D170</f>
        <v>0.11753731343283583</v>
      </c>
      <c r="S170" s="43">
        <f t="shared" ref="S170" si="94">L170/E170</f>
        <v>0.11614644551826216</v>
      </c>
      <c r="T170" s="43">
        <f t="shared" ref="T170" si="95">M170/F170</f>
        <v>0.10857552924291353</v>
      </c>
      <c r="U170" s="43">
        <f t="shared" ref="U170" si="96">N170/G170</f>
        <v>9.6462133775566616E-2</v>
      </c>
      <c r="W170" s="2" t="s">
        <v>2</v>
      </c>
      <c r="X170" s="43">
        <f>Q170+Q188</f>
        <v>0.17260282859737902</v>
      </c>
      <c r="Y170" s="43">
        <f t="shared" ref="Y170" si="97">R170+R188</f>
        <v>0.16470280178057084</v>
      </c>
      <c r="Z170" s="43">
        <f t="shared" ref="Z170" si="98">S170+S188</f>
        <v>0.15419441905010667</v>
      </c>
      <c r="AA170" s="43">
        <f t="shared" ref="AA170" si="99">T170+T188</f>
        <v>0.13720846788661645</v>
      </c>
      <c r="AB170" s="43">
        <f t="shared" ref="AB170" si="100">U170+U188</f>
        <v>0.11829740187949143</v>
      </c>
    </row>
    <row r="172" spans="2:28" x14ac:dyDescent="0.25">
      <c r="I172" s="129" t="s">
        <v>215</v>
      </c>
      <c r="J172" s="129"/>
      <c r="K172" s="129"/>
      <c r="L172" s="129"/>
      <c r="M172" s="129"/>
      <c r="N172" s="129"/>
      <c r="P172" s="129" t="s">
        <v>215</v>
      </c>
      <c r="Q172" s="129"/>
      <c r="R172" s="129"/>
      <c r="S172" s="129"/>
      <c r="T172" s="129"/>
      <c r="U172" s="129"/>
      <c r="W172" s="129" t="s">
        <v>233</v>
      </c>
      <c r="X172" s="129"/>
      <c r="Y172" s="129"/>
      <c r="Z172" s="129"/>
      <c r="AA172" s="129"/>
      <c r="AB172" s="129"/>
    </row>
    <row r="173" spans="2:28" x14ac:dyDescent="0.25">
      <c r="I173" s="128" t="s">
        <v>166</v>
      </c>
      <c r="J173" s="152" t="s">
        <v>22</v>
      </c>
      <c r="K173" s="152"/>
      <c r="L173" s="152"/>
      <c r="M173" s="152"/>
      <c r="N173" s="152"/>
      <c r="P173" s="128" t="s">
        <v>166</v>
      </c>
      <c r="Q173" s="152" t="s">
        <v>22</v>
      </c>
      <c r="R173" s="152"/>
      <c r="S173" s="152"/>
      <c r="T173" s="152"/>
      <c r="U173" s="152"/>
      <c r="W173" s="128" t="s">
        <v>166</v>
      </c>
      <c r="X173" s="152" t="s">
        <v>22</v>
      </c>
      <c r="Y173" s="152"/>
      <c r="Z173" s="152"/>
      <c r="AA173" s="152"/>
      <c r="AB173" s="152"/>
    </row>
    <row r="174" spans="2:28" x14ac:dyDescent="0.25">
      <c r="I174" s="128"/>
      <c r="J174" s="2">
        <v>4</v>
      </c>
      <c r="K174" s="2">
        <v>6</v>
      </c>
      <c r="L174" s="2">
        <v>8</v>
      </c>
      <c r="M174" s="2">
        <v>10</v>
      </c>
      <c r="N174" s="2">
        <v>12</v>
      </c>
      <c r="P174" s="128"/>
      <c r="Q174" s="2">
        <v>4</v>
      </c>
      <c r="R174" s="2">
        <v>6</v>
      </c>
      <c r="S174" s="2">
        <v>8</v>
      </c>
      <c r="T174" s="2">
        <v>10</v>
      </c>
      <c r="U174" s="2">
        <v>12</v>
      </c>
      <c r="W174" s="128"/>
      <c r="X174" s="2">
        <v>4</v>
      </c>
      <c r="Y174" s="2">
        <v>6</v>
      </c>
      <c r="Z174" s="2">
        <v>8</v>
      </c>
      <c r="AA174" s="2">
        <v>10</v>
      </c>
      <c r="AB174" s="2">
        <v>12</v>
      </c>
    </row>
    <row r="175" spans="2:28" x14ac:dyDescent="0.25">
      <c r="I175" s="2">
        <v>4</v>
      </c>
      <c r="J175" s="4">
        <v>33</v>
      </c>
      <c r="K175" s="4">
        <v>3</v>
      </c>
      <c r="L175" s="4">
        <v>1</v>
      </c>
      <c r="M175" s="4">
        <v>0</v>
      </c>
      <c r="N175" s="4">
        <v>0</v>
      </c>
      <c r="P175" s="2">
        <v>4</v>
      </c>
      <c r="Q175" s="43">
        <f t="shared" ref="Q175:Q187" si="101">J175/C157</f>
        <v>2.0332717190388171E-2</v>
      </c>
      <c r="R175" s="43">
        <f t="shared" ref="R175:R187" si="102">K175/D157</f>
        <v>4.5662100456621002E-3</v>
      </c>
      <c r="S175" s="43">
        <f t="shared" ref="S175:S187" si="103">L175/E157</f>
        <v>2.9069767441860465E-3</v>
      </c>
      <c r="T175" s="43">
        <f t="shared" ref="T175:T187" si="104">M175/F157</f>
        <v>0</v>
      </c>
      <c r="U175" s="43">
        <f t="shared" ref="U175:U187" si="105">N175/G157</f>
        <v>0</v>
      </c>
      <c r="W175" s="2">
        <v>4</v>
      </c>
      <c r="X175" s="43">
        <f>Q157/(Q175+Q157)</f>
        <v>0.56000000000000005</v>
      </c>
      <c r="Y175" s="43">
        <f t="shared" ref="Y175:Y188" si="106">R157/(R175+R157)</f>
        <v>0.75</v>
      </c>
      <c r="Z175" s="43">
        <f t="shared" ref="Z175:Z188" si="107">S157/(S175+S157)</f>
        <v>0.75</v>
      </c>
      <c r="AA175" s="43">
        <f t="shared" ref="AA175:AA188" si="108">T157/(T175+T157)</f>
        <v>1</v>
      </c>
      <c r="AB175" s="43" t="e">
        <f t="shared" ref="AB175:AB188" si="109">U157/(U175+U157)</f>
        <v>#DIV/0!</v>
      </c>
    </row>
    <row r="176" spans="2:28" x14ac:dyDescent="0.25">
      <c r="I176" s="2">
        <v>3</v>
      </c>
      <c r="J176" s="4">
        <v>69</v>
      </c>
      <c r="K176" s="4">
        <v>23</v>
      </c>
      <c r="L176" s="4">
        <v>7</v>
      </c>
      <c r="M176" s="4">
        <v>1</v>
      </c>
      <c r="N176" s="4">
        <v>0</v>
      </c>
      <c r="P176" s="2">
        <v>3</v>
      </c>
      <c r="Q176" s="43">
        <f t="shared" si="101"/>
        <v>3.2379164711403098E-2</v>
      </c>
      <c r="R176" s="43">
        <f t="shared" si="102"/>
        <v>2.3138832997987926E-2</v>
      </c>
      <c r="S176" s="43">
        <f t="shared" si="103"/>
        <v>1.66270783847981E-2</v>
      </c>
      <c r="T176" s="43">
        <f t="shared" si="104"/>
        <v>5.3475935828877002E-3</v>
      </c>
      <c r="U176" s="43">
        <f t="shared" si="105"/>
        <v>0</v>
      </c>
      <c r="W176" s="2">
        <v>3</v>
      </c>
      <c r="X176" s="43">
        <f t="shared" ref="X176:X188" si="110">Q158/(Q176+Q158)</f>
        <v>0.44354838709677419</v>
      </c>
      <c r="Y176" s="43">
        <f t="shared" si="106"/>
        <v>0.34285714285714292</v>
      </c>
      <c r="Z176" s="43">
        <f t="shared" si="107"/>
        <v>0.30000000000000004</v>
      </c>
      <c r="AA176" s="43">
        <f t="shared" si="108"/>
        <v>0.5</v>
      </c>
      <c r="AB176" s="43" t="e">
        <f t="shared" si="109"/>
        <v>#DIV/0!</v>
      </c>
    </row>
    <row r="177" spans="2:28" x14ac:dyDescent="0.25">
      <c r="I177" s="2">
        <v>3.32</v>
      </c>
      <c r="J177" s="4">
        <v>145</v>
      </c>
      <c r="K177" s="4">
        <v>49</v>
      </c>
      <c r="L177" s="4">
        <v>9</v>
      </c>
      <c r="M177" s="4">
        <v>4</v>
      </c>
      <c r="N177" s="4">
        <v>0</v>
      </c>
      <c r="P177" s="2">
        <v>3.32</v>
      </c>
      <c r="Q177" s="43">
        <f t="shared" si="101"/>
        <v>5.3723601333827344E-2</v>
      </c>
      <c r="R177" s="43">
        <f t="shared" si="102"/>
        <v>3.0953885028427039E-2</v>
      </c>
      <c r="S177" s="43">
        <f t="shared" si="103"/>
        <v>1.2587412587412588E-2</v>
      </c>
      <c r="T177" s="43">
        <f t="shared" si="104"/>
        <v>1.4184397163120567E-2</v>
      </c>
      <c r="U177" s="43">
        <f t="shared" si="105"/>
        <v>0</v>
      </c>
      <c r="W177" s="2">
        <v>3.32</v>
      </c>
      <c r="X177" s="43">
        <f t="shared" si="110"/>
        <v>0.40082644628099173</v>
      </c>
      <c r="Y177" s="43">
        <f t="shared" si="106"/>
        <v>0.43678160919540227</v>
      </c>
      <c r="Z177" s="43">
        <f t="shared" si="107"/>
        <v>0.3571428571428571</v>
      </c>
      <c r="AA177" s="43">
        <f t="shared" si="108"/>
        <v>0.2</v>
      </c>
      <c r="AB177" s="43" t="e">
        <f t="shared" si="109"/>
        <v>#DIV/0!</v>
      </c>
    </row>
    <row r="178" spans="2:28" x14ac:dyDescent="0.25">
      <c r="I178" s="2">
        <v>3.52</v>
      </c>
      <c r="J178" s="4">
        <v>179</v>
      </c>
      <c r="K178" s="4">
        <v>66</v>
      </c>
      <c r="L178" s="4">
        <v>18</v>
      </c>
      <c r="M178" s="4">
        <v>1</v>
      </c>
      <c r="N178" s="4">
        <v>0</v>
      </c>
      <c r="P178" s="2">
        <v>3.52</v>
      </c>
      <c r="Q178" s="43">
        <f t="shared" si="101"/>
        <v>5.0479413423575863E-2</v>
      </c>
      <c r="R178" s="43">
        <f t="shared" si="102"/>
        <v>3.1837916063675829E-2</v>
      </c>
      <c r="S178" s="43">
        <f t="shared" si="103"/>
        <v>2.0761245674740483E-2</v>
      </c>
      <c r="T178" s="43">
        <f t="shared" si="104"/>
        <v>2.8248587570621469E-3</v>
      </c>
      <c r="U178" s="43">
        <f t="shared" si="105"/>
        <v>0</v>
      </c>
      <c r="W178" s="2">
        <v>3.52</v>
      </c>
      <c r="X178" s="43">
        <f t="shared" si="110"/>
        <v>0.56019656019656017</v>
      </c>
      <c r="Y178" s="43">
        <f t="shared" si="106"/>
        <v>0.53521126760563387</v>
      </c>
      <c r="Z178" s="43">
        <f t="shared" si="107"/>
        <v>0.48571428571428571</v>
      </c>
      <c r="AA178" s="43">
        <f t="shared" si="108"/>
        <v>0.8</v>
      </c>
      <c r="AB178" s="43" t="e">
        <f t="shared" si="109"/>
        <v>#DIV/0!</v>
      </c>
    </row>
    <row r="179" spans="2:28" x14ac:dyDescent="0.25">
      <c r="I179" s="2">
        <v>2</v>
      </c>
      <c r="J179" s="4">
        <v>451</v>
      </c>
      <c r="K179" s="4">
        <v>268</v>
      </c>
      <c r="L179" s="4">
        <v>83</v>
      </c>
      <c r="M179" s="4">
        <v>23</v>
      </c>
      <c r="N179" s="4">
        <v>4</v>
      </c>
      <c r="P179" s="2">
        <v>2</v>
      </c>
      <c r="Q179" s="43">
        <f t="shared" si="101"/>
        <v>6.2909750313851306E-2</v>
      </c>
      <c r="R179" s="43">
        <f t="shared" si="102"/>
        <v>4.4473946232990377E-2</v>
      </c>
      <c r="S179" s="43">
        <f t="shared" si="103"/>
        <v>2.3905529953917051E-2</v>
      </c>
      <c r="T179" s="43">
        <f t="shared" si="104"/>
        <v>1.452020202020202E-2</v>
      </c>
      <c r="U179" s="43">
        <f t="shared" si="105"/>
        <v>6.2893081761006293E-3</v>
      </c>
      <c r="W179" s="2">
        <v>2</v>
      </c>
      <c r="X179" s="43">
        <f t="shared" si="110"/>
        <v>0.52426160337552741</v>
      </c>
      <c r="Y179" s="43">
        <f t="shared" si="106"/>
        <v>0.52142857142857146</v>
      </c>
      <c r="Z179" s="43">
        <f t="shared" si="107"/>
        <v>0.5654450261780104</v>
      </c>
      <c r="AA179" s="43">
        <f t="shared" si="108"/>
        <v>0.5576923076923076</v>
      </c>
      <c r="AB179" s="43">
        <f t="shared" si="109"/>
        <v>0.42857142857142849</v>
      </c>
    </row>
    <row r="180" spans="2:28" x14ac:dyDescent="0.25">
      <c r="I180" s="2">
        <v>2.2400000000000002</v>
      </c>
      <c r="J180" s="4">
        <v>290</v>
      </c>
      <c r="K180" s="4">
        <v>302</v>
      </c>
      <c r="L180" s="4">
        <v>148</v>
      </c>
      <c r="M180" s="4">
        <v>37</v>
      </c>
      <c r="N180" s="4">
        <v>14</v>
      </c>
      <c r="P180" s="2">
        <v>2.2400000000000002</v>
      </c>
      <c r="Q180" s="43">
        <f t="shared" si="101"/>
        <v>7.1113290828837661E-2</v>
      </c>
      <c r="R180" s="43">
        <f t="shared" si="102"/>
        <v>6.3861281454853036E-2</v>
      </c>
      <c r="S180" s="43">
        <f t="shared" si="103"/>
        <v>4.5121951219512194E-2</v>
      </c>
      <c r="T180" s="43">
        <f t="shared" si="104"/>
        <v>2.3506988564167726E-2</v>
      </c>
      <c r="U180" s="43">
        <f t="shared" si="105"/>
        <v>2.1874999999999999E-2</v>
      </c>
      <c r="W180" s="2">
        <v>2.2400000000000002</v>
      </c>
      <c r="X180" s="43">
        <f t="shared" si="110"/>
        <v>0.60597826086956519</v>
      </c>
      <c r="Y180" s="43">
        <f t="shared" si="106"/>
        <v>0.534668721109399</v>
      </c>
      <c r="Z180" s="43">
        <f t="shared" si="107"/>
        <v>0.5389408099688473</v>
      </c>
      <c r="AA180" s="43">
        <f t="shared" si="108"/>
        <v>0.5842696629213483</v>
      </c>
      <c r="AB180" s="43">
        <f t="shared" si="109"/>
        <v>0.39130434782608697</v>
      </c>
    </row>
    <row r="181" spans="2:28" x14ac:dyDescent="0.25">
      <c r="I181" s="2">
        <v>2.4</v>
      </c>
      <c r="J181" s="4">
        <v>172</v>
      </c>
      <c r="K181" s="4">
        <v>120</v>
      </c>
      <c r="L181" s="4">
        <v>55</v>
      </c>
      <c r="M181" s="4">
        <v>20</v>
      </c>
      <c r="N181" s="4">
        <v>4</v>
      </c>
      <c r="P181" s="2">
        <v>2.4</v>
      </c>
      <c r="Q181" s="43">
        <f t="shared" si="101"/>
        <v>6.1626657112146183E-2</v>
      </c>
      <c r="R181" s="43">
        <f t="shared" si="102"/>
        <v>4.5334340763128068E-2</v>
      </c>
      <c r="S181" s="43">
        <f t="shared" si="103"/>
        <v>3.4013605442176874E-2</v>
      </c>
      <c r="T181" s="43">
        <f t="shared" si="104"/>
        <v>2.4630541871921183E-2</v>
      </c>
      <c r="U181" s="43">
        <f t="shared" si="105"/>
        <v>9.9750623441396506E-3</v>
      </c>
      <c r="W181" s="2">
        <v>2.4</v>
      </c>
      <c r="X181" s="43">
        <f t="shared" si="110"/>
        <v>0.72213247172859452</v>
      </c>
      <c r="Y181" s="43">
        <f t="shared" si="106"/>
        <v>0.71563981042654035</v>
      </c>
      <c r="Z181" s="43">
        <f t="shared" si="107"/>
        <v>0.71794871794871795</v>
      </c>
      <c r="AA181" s="43">
        <f t="shared" si="108"/>
        <v>0.67741935483870963</v>
      </c>
      <c r="AB181" s="43">
        <f t="shared" si="109"/>
        <v>0.71428571428571419</v>
      </c>
    </row>
    <row r="182" spans="2:28" x14ac:dyDescent="0.25">
      <c r="I182" s="2">
        <v>1</v>
      </c>
      <c r="J182" s="4">
        <v>318</v>
      </c>
      <c r="K182" s="4">
        <v>372</v>
      </c>
      <c r="L182" s="4">
        <v>290</v>
      </c>
      <c r="M182" s="4">
        <v>151</v>
      </c>
      <c r="N182" s="4">
        <v>60</v>
      </c>
      <c r="P182" s="2">
        <v>1</v>
      </c>
      <c r="Q182" s="43">
        <f t="shared" si="101"/>
        <v>7.3747680890538028E-2</v>
      </c>
      <c r="R182" s="43">
        <f t="shared" si="102"/>
        <v>5.5973517905507073E-2</v>
      </c>
      <c r="S182" s="43">
        <f t="shared" si="103"/>
        <v>4.6842190276207396E-2</v>
      </c>
      <c r="T182" s="43">
        <f t="shared" si="104"/>
        <v>3.7385491458281753E-2</v>
      </c>
      <c r="U182" s="43">
        <f t="shared" si="105"/>
        <v>2.8490028490028491E-2</v>
      </c>
      <c r="W182" s="2">
        <v>1</v>
      </c>
      <c r="X182" s="43">
        <f t="shared" si="110"/>
        <v>0.72797262617621894</v>
      </c>
      <c r="Y182" s="43">
        <f t="shared" si="106"/>
        <v>0.7288629737609329</v>
      </c>
      <c r="Z182" s="43">
        <f t="shared" si="107"/>
        <v>0.71258671952428143</v>
      </c>
      <c r="AA182" s="43">
        <f t="shared" si="108"/>
        <v>0.69799999999999995</v>
      </c>
      <c r="AB182" s="43">
        <f t="shared" si="109"/>
        <v>0.65317919075144504</v>
      </c>
    </row>
    <row r="183" spans="2:28" x14ac:dyDescent="0.25">
      <c r="I183" s="2">
        <v>1.1599999999999999</v>
      </c>
      <c r="J183" s="4">
        <v>121</v>
      </c>
      <c r="K183" s="4">
        <v>200</v>
      </c>
      <c r="L183" s="4">
        <v>215</v>
      </c>
      <c r="M183" s="4">
        <v>139</v>
      </c>
      <c r="N183" s="4">
        <v>59</v>
      </c>
      <c r="P183" s="2">
        <v>1.1599999999999999</v>
      </c>
      <c r="Q183" s="43">
        <f t="shared" si="101"/>
        <v>7.6052796983029539E-2</v>
      </c>
      <c r="R183" s="43">
        <f t="shared" si="102"/>
        <v>6.0642813826561552E-2</v>
      </c>
      <c r="S183" s="43">
        <f t="shared" si="103"/>
        <v>5.7165647434193036E-2</v>
      </c>
      <c r="T183" s="43">
        <f t="shared" si="104"/>
        <v>4.8180242634315425E-2</v>
      </c>
      <c r="U183" s="43">
        <f t="shared" si="105"/>
        <v>3.9280958721704395E-2</v>
      </c>
      <c r="W183" s="2">
        <v>1.1599999999999999</v>
      </c>
      <c r="X183" s="43">
        <f t="shared" si="110"/>
        <v>0.7976588628762542</v>
      </c>
      <c r="Y183" s="43">
        <f t="shared" si="106"/>
        <v>0.79859013091641495</v>
      </c>
      <c r="Z183" s="43">
        <f t="shared" si="107"/>
        <v>0.77029914529914534</v>
      </c>
      <c r="AA183" s="43">
        <f t="shared" si="108"/>
        <v>0.75089605734767029</v>
      </c>
      <c r="AB183" s="43">
        <f t="shared" si="109"/>
        <v>0.71770334928229673</v>
      </c>
    </row>
    <row r="184" spans="2:28" x14ac:dyDescent="0.25">
      <c r="I184" s="2">
        <v>1.24</v>
      </c>
      <c r="J184" s="4">
        <v>23</v>
      </c>
      <c r="K184" s="4">
        <v>32</v>
      </c>
      <c r="L184" s="4">
        <v>39</v>
      </c>
      <c r="M184" s="4">
        <v>18</v>
      </c>
      <c r="N184" s="4">
        <v>13</v>
      </c>
      <c r="P184" s="2">
        <v>1.24</v>
      </c>
      <c r="Q184" s="43">
        <f t="shared" si="101"/>
        <v>3.5168195718654434E-2</v>
      </c>
      <c r="R184" s="43">
        <f t="shared" si="102"/>
        <v>2.6101141924959218E-2</v>
      </c>
      <c r="S184" s="43">
        <f t="shared" si="103"/>
        <v>3.125E-2</v>
      </c>
      <c r="T184" s="43">
        <f t="shared" si="104"/>
        <v>1.9375672766415501E-2</v>
      </c>
      <c r="U184" s="43">
        <f t="shared" si="105"/>
        <v>2.3985239852398525E-2</v>
      </c>
      <c r="W184" s="2">
        <v>1.24</v>
      </c>
      <c r="X184" s="43">
        <f t="shared" si="110"/>
        <v>0.91872791519434627</v>
      </c>
      <c r="Y184" s="43">
        <f t="shared" si="106"/>
        <v>0.9264367816091954</v>
      </c>
      <c r="Z184" s="43">
        <f t="shared" si="107"/>
        <v>0.8925619834710744</v>
      </c>
      <c r="AA184" s="43">
        <f t="shared" si="108"/>
        <v>0.90721649484536082</v>
      </c>
      <c r="AB184" s="43">
        <f t="shared" si="109"/>
        <v>0.84146341463414631</v>
      </c>
    </row>
    <row r="185" spans="2:28" x14ac:dyDescent="0.25">
      <c r="I185" s="2">
        <v>0</v>
      </c>
      <c r="J185" s="4">
        <v>1</v>
      </c>
      <c r="K185" s="4">
        <v>5</v>
      </c>
      <c r="L185" s="4">
        <v>6</v>
      </c>
      <c r="M185" s="4">
        <v>3</v>
      </c>
      <c r="N185" s="4">
        <v>3</v>
      </c>
      <c r="P185" s="2">
        <v>0</v>
      </c>
      <c r="Q185" s="43">
        <f t="shared" si="101"/>
        <v>5.8479532163742687E-3</v>
      </c>
      <c r="R185" s="43">
        <f t="shared" si="102"/>
        <v>1.0706638115631691E-2</v>
      </c>
      <c r="S185" s="43">
        <f t="shared" si="103"/>
        <v>9.1883614088820835E-3</v>
      </c>
      <c r="T185" s="43">
        <f t="shared" si="104"/>
        <v>4.7619047619047623E-3</v>
      </c>
      <c r="U185" s="43">
        <f t="shared" si="105"/>
        <v>6.0362173038229373E-3</v>
      </c>
      <c r="W185" s="2">
        <v>0</v>
      </c>
      <c r="X185" s="43">
        <f t="shared" si="110"/>
        <v>0.98780487804878048</v>
      </c>
      <c r="Y185" s="43">
        <f t="shared" si="106"/>
        <v>0.97422680412371132</v>
      </c>
      <c r="Z185" s="43">
        <f t="shared" si="107"/>
        <v>0.97499999999999998</v>
      </c>
      <c r="AA185" s="43">
        <f t="shared" si="108"/>
        <v>0.98522167487684731</v>
      </c>
      <c r="AB185" s="43">
        <f t="shared" si="109"/>
        <v>0.97959183673469397</v>
      </c>
    </row>
    <row r="186" spans="2:28" x14ac:dyDescent="0.25">
      <c r="I186" s="2">
        <v>0.5</v>
      </c>
      <c r="J186" s="4">
        <v>1</v>
      </c>
      <c r="K186" s="4">
        <v>1</v>
      </c>
      <c r="L186" s="4">
        <v>3</v>
      </c>
      <c r="M186" s="4">
        <v>1</v>
      </c>
      <c r="N186" s="4">
        <v>1</v>
      </c>
      <c r="P186" s="2">
        <v>0.5</v>
      </c>
      <c r="Q186" s="43">
        <f t="shared" si="101"/>
        <v>1.6393442622950821E-2</v>
      </c>
      <c r="R186" s="43">
        <f t="shared" si="102"/>
        <v>5.235602094240838E-3</v>
      </c>
      <c r="S186" s="43">
        <f t="shared" si="103"/>
        <v>7.8947368421052634E-3</v>
      </c>
      <c r="T186" s="43">
        <f t="shared" si="104"/>
        <v>2.403846153846154E-3</v>
      </c>
      <c r="U186" s="43">
        <f t="shared" si="105"/>
        <v>2.8011204481792717E-3</v>
      </c>
      <c r="W186" s="2">
        <v>0.5</v>
      </c>
      <c r="X186" s="43">
        <f t="shared" si="110"/>
        <v>0.97222222222222221</v>
      </c>
      <c r="Y186" s="43">
        <f t="shared" si="106"/>
        <v>0.99180327868852469</v>
      </c>
      <c r="Z186" s="43">
        <f t="shared" si="107"/>
        <v>0.98571428571428565</v>
      </c>
      <c r="AA186" s="43">
        <f t="shared" si="108"/>
        <v>0.99547511312217196</v>
      </c>
      <c r="AB186" s="43">
        <f t="shared" si="109"/>
        <v>0.99473684210526314</v>
      </c>
    </row>
    <row r="187" spans="2:28" x14ac:dyDescent="0.25">
      <c r="I187" s="2">
        <v>0.9</v>
      </c>
      <c r="J187" s="4">
        <v>0</v>
      </c>
      <c r="K187" s="4">
        <v>0</v>
      </c>
      <c r="L187" s="4">
        <v>0</v>
      </c>
      <c r="M187" s="4">
        <v>1</v>
      </c>
      <c r="N187" s="4">
        <v>0</v>
      </c>
      <c r="P187" s="2">
        <v>0.9</v>
      </c>
      <c r="Q187" s="43">
        <f t="shared" si="101"/>
        <v>0</v>
      </c>
      <c r="R187" s="43">
        <f t="shared" si="102"/>
        <v>0</v>
      </c>
      <c r="S187" s="43">
        <f t="shared" si="103"/>
        <v>0</v>
      </c>
      <c r="T187" s="43">
        <f t="shared" si="104"/>
        <v>3.125E-2</v>
      </c>
      <c r="U187" s="43">
        <f t="shared" si="105"/>
        <v>0</v>
      </c>
      <c r="W187" s="2">
        <v>0.9</v>
      </c>
      <c r="X187" s="43">
        <f t="shared" si="110"/>
        <v>1</v>
      </c>
      <c r="Y187" s="43">
        <f t="shared" si="106"/>
        <v>1</v>
      </c>
      <c r="Z187" s="43">
        <f t="shared" si="107"/>
        <v>1</v>
      </c>
      <c r="AA187" s="43">
        <f t="shared" si="108"/>
        <v>0.95</v>
      </c>
      <c r="AB187" s="43">
        <f t="shared" si="109"/>
        <v>1</v>
      </c>
    </row>
    <row r="188" spans="2:28" x14ac:dyDescent="0.25">
      <c r="I188" s="2" t="s">
        <v>2</v>
      </c>
      <c r="J188" s="4">
        <f>SUM(J175:J187)</f>
        <v>1803</v>
      </c>
      <c r="K188" s="4">
        <f t="shared" ref="K188" si="111">SUM(K175:K187)</f>
        <v>1441</v>
      </c>
      <c r="L188" s="4">
        <f t="shared" ref="L188" si="112">SUM(L175:L187)</f>
        <v>874</v>
      </c>
      <c r="M188" s="4">
        <f t="shared" ref="M188" si="113">SUM(M175:M187)</f>
        <v>399</v>
      </c>
      <c r="N188" s="4">
        <f t="shared" ref="N188" si="114">SUM(N175:N187)</f>
        <v>158</v>
      </c>
      <c r="P188" s="2" t="s">
        <v>2</v>
      </c>
      <c r="Q188" s="43">
        <f>J188/C170</f>
        <v>5.8485792137018294E-2</v>
      </c>
      <c r="R188" s="43">
        <f t="shared" ref="R188" si="115">K188/D170</f>
        <v>4.7165488347735006E-2</v>
      </c>
      <c r="S188" s="43">
        <f t="shared" ref="S188" si="116">L188/E170</f>
        <v>3.8047973531844498E-2</v>
      </c>
      <c r="T188" s="43">
        <f t="shared" ref="T188" si="117">M188/F170</f>
        <v>2.8632938643702907E-2</v>
      </c>
      <c r="U188" s="43">
        <f t="shared" ref="U188" si="118">N188/G170</f>
        <v>2.1835268103924822E-2</v>
      </c>
      <c r="W188" s="2" t="s">
        <v>2</v>
      </c>
      <c r="X188" s="43">
        <f t="shared" si="110"/>
        <v>0.66115391843638405</v>
      </c>
      <c r="Y188" s="43">
        <f t="shared" si="106"/>
        <v>0.71363275039745633</v>
      </c>
      <c r="Z188" s="43">
        <f t="shared" si="107"/>
        <v>0.75324675324675316</v>
      </c>
      <c r="AA188" s="43">
        <f t="shared" si="108"/>
        <v>0.79131799163179906</v>
      </c>
      <c r="AB188" s="43">
        <f t="shared" si="109"/>
        <v>0.81542056074766356</v>
      </c>
    </row>
    <row r="191" spans="2:28" x14ac:dyDescent="0.25">
      <c r="B191" s="137" t="s">
        <v>219</v>
      </c>
      <c r="C191" s="138"/>
      <c r="D191" s="138"/>
      <c r="E191" s="138"/>
      <c r="F191" s="138"/>
      <c r="G191" s="139"/>
      <c r="I191" s="129" t="s">
        <v>220</v>
      </c>
      <c r="J191" s="129"/>
      <c r="K191" s="129"/>
      <c r="L191" s="129"/>
      <c r="M191" s="129"/>
      <c r="N191" s="129"/>
      <c r="P191" s="129" t="s">
        <v>220</v>
      </c>
      <c r="Q191" s="129"/>
      <c r="R191" s="129"/>
      <c r="S191" s="129"/>
      <c r="T191" s="129"/>
      <c r="U191" s="129"/>
      <c r="W191" s="129" t="s">
        <v>236</v>
      </c>
      <c r="X191" s="129"/>
      <c r="Y191" s="129"/>
      <c r="Z191" s="129"/>
      <c r="AA191" s="129"/>
      <c r="AB191" s="129"/>
    </row>
    <row r="192" spans="2:28" x14ac:dyDescent="0.25">
      <c r="B192" s="128" t="s">
        <v>166</v>
      </c>
      <c r="C192" s="152" t="s">
        <v>22</v>
      </c>
      <c r="D192" s="152"/>
      <c r="E192" s="152"/>
      <c r="F192" s="152"/>
      <c r="G192" s="152"/>
      <c r="I192" s="128" t="s">
        <v>166</v>
      </c>
      <c r="J192" s="152" t="s">
        <v>22</v>
      </c>
      <c r="K192" s="152"/>
      <c r="L192" s="152"/>
      <c r="M192" s="152"/>
      <c r="N192" s="152"/>
      <c r="P192" s="128" t="s">
        <v>166</v>
      </c>
      <c r="Q192" s="152" t="s">
        <v>22</v>
      </c>
      <c r="R192" s="152"/>
      <c r="S192" s="152"/>
      <c r="T192" s="152"/>
      <c r="U192" s="152"/>
      <c r="W192" s="128" t="s">
        <v>166</v>
      </c>
      <c r="X192" s="152" t="s">
        <v>22</v>
      </c>
      <c r="Y192" s="152"/>
      <c r="Z192" s="152"/>
      <c r="AA192" s="152"/>
      <c r="AB192" s="152"/>
    </row>
    <row r="193" spans="2:28" x14ac:dyDescent="0.25">
      <c r="B193" s="128"/>
      <c r="C193" s="2">
        <v>4</v>
      </c>
      <c r="D193" s="2">
        <v>6</v>
      </c>
      <c r="E193" s="2">
        <v>8</v>
      </c>
      <c r="F193" s="2">
        <v>10</v>
      </c>
      <c r="G193" s="2">
        <v>12</v>
      </c>
      <c r="I193" s="128"/>
      <c r="J193" s="2">
        <v>4</v>
      </c>
      <c r="K193" s="2">
        <v>6</v>
      </c>
      <c r="L193" s="2">
        <v>8</v>
      </c>
      <c r="M193" s="2">
        <v>10</v>
      </c>
      <c r="N193" s="2">
        <v>12</v>
      </c>
      <c r="P193" s="128"/>
      <c r="Q193" s="2">
        <v>4</v>
      </c>
      <c r="R193" s="2">
        <v>6</v>
      </c>
      <c r="S193" s="2">
        <v>8</v>
      </c>
      <c r="T193" s="2">
        <v>10</v>
      </c>
      <c r="U193" s="2">
        <v>12</v>
      </c>
      <c r="W193" s="128"/>
      <c r="X193" s="2">
        <v>4</v>
      </c>
      <c r="Y193" s="2">
        <v>6</v>
      </c>
      <c r="Z193" s="2">
        <v>8</v>
      </c>
      <c r="AA193" s="2">
        <v>10</v>
      </c>
      <c r="AB193" s="2">
        <v>12</v>
      </c>
    </row>
    <row r="194" spans="2:28" x14ac:dyDescent="0.25">
      <c r="B194" s="2">
        <v>4</v>
      </c>
      <c r="C194" s="4">
        <v>275</v>
      </c>
      <c r="D194" s="4">
        <v>259</v>
      </c>
      <c r="E194" s="4">
        <v>203</v>
      </c>
      <c r="F194" s="4">
        <v>208</v>
      </c>
      <c r="G194" s="4">
        <v>135</v>
      </c>
      <c r="I194" s="2">
        <v>4</v>
      </c>
      <c r="J194" s="4">
        <v>4</v>
      </c>
      <c r="K194" s="4">
        <v>3</v>
      </c>
      <c r="L194" s="4">
        <v>2</v>
      </c>
      <c r="M194" s="4">
        <v>1</v>
      </c>
      <c r="N194" s="4">
        <v>0</v>
      </c>
      <c r="P194" s="2">
        <v>4</v>
      </c>
      <c r="Q194" s="43">
        <f t="shared" ref="Q194:Q206" si="119">J194/C194</f>
        <v>1.4545454545454545E-2</v>
      </c>
      <c r="R194" s="43">
        <f t="shared" ref="R194:R206" si="120">K194/D194</f>
        <v>1.1583011583011582E-2</v>
      </c>
      <c r="S194" s="43">
        <f t="shared" ref="S194:S206" si="121">L194/E194</f>
        <v>9.852216748768473E-3</v>
      </c>
      <c r="T194" s="43">
        <f t="shared" ref="T194:T206" si="122">M194/F194</f>
        <v>4.807692307692308E-3</v>
      </c>
      <c r="U194" s="43">
        <f t="shared" ref="U194:U206" si="123">N194/G194</f>
        <v>0</v>
      </c>
      <c r="W194" s="2">
        <v>4</v>
      </c>
      <c r="X194" s="43">
        <f t="shared" ref="X194:X206" si="124">Q194+Q212</f>
        <v>1.8181818181818181E-2</v>
      </c>
      <c r="Y194" s="43">
        <f t="shared" ref="Y194:Y206" si="125">R194+R212</f>
        <v>1.5444015444015444E-2</v>
      </c>
      <c r="Z194" s="43">
        <f t="shared" ref="Z194:Z206" si="126">S194+S212</f>
        <v>9.852216748768473E-3</v>
      </c>
      <c r="AA194" s="43">
        <f t="shared" ref="AA194:AA206" si="127">T194+T212</f>
        <v>4.807692307692308E-3</v>
      </c>
      <c r="AB194" s="43">
        <f t="shared" ref="AB194:AB206" si="128">U194+U212</f>
        <v>0</v>
      </c>
    </row>
    <row r="195" spans="2:28" x14ac:dyDescent="0.25">
      <c r="B195" s="2">
        <v>3</v>
      </c>
      <c r="C195" s="4">
        <v>346</v>
      </c>
      <c r="D195" s="4">
        <v>353</v>
      </c>
      <c r="E195" s="4">
        <v>249</v>
      </c>
      <c r="F195" s="4">
        <v>137</v>
      </c>
      <c r="G195" s="4">
        <v>134</v>
      </c>
      <c r="I195" s="2">
        <v>3</v>
      </c>
      <c r="J195" s="4">
        <v>6</v>
      </c>
      <c r="K195" s="4">
        <v>3</v>
      </c>
      <c r="L195" s="4">
        <v>1</v>
      </c>
      <c r="M195" s="4">
        <v>1</v>
      </c>
      <c r="N195" s="4">
        <v>0</v>
      </c>
      <c r="P195" s="2">
        <v>3</v>
      </c>
      <c r="Q195" s="43">
        <f t="shared" si="119"/>
        <v>1.7341040462427744E-2</v>
      </c>
      <c r="R195" s="43">
        <f t="shared" si="120"/>
        <v>8.4985835694051E-3</v>
      </c>
      <c r="S195" s="43">
        <f t="shared" si="121"/>
        <v>4.0160642570281121E-3</v>
      </c>
      <c r="T195" s="43">
        <f t="shared" si="122"/>
        <v>7.2992700729927005E-3</v>
      </c>
      <c r="U195" s="43">
        <f t="shared" si="123"/>
        <v>0</v>
      </c>
      <c r="W195" s="2">
        <v>3</v>
      </c>
      <c r="X195" s="43">
        <f t="shared" si="124"/>
        <v>3.4682080924855488E-2</v>
      </c>
      <c r="Y195" s="43">
        <f t="shared" si="125"/>
        <v>1.4164305949008499E-2</v>
      </c>
      <c r="Z195" s="43">
        <f t="shared" si="126"/>
        <v>4.0160642570281121E-3</v>
      </c>
      <c r="AA195" s="43">
        <f t="shared" si="127"/>
        <v>7.2992700729927005E-3</v>
      </c>
      <c r="AB195" s="43">
        <f t="shared" si="128"/>
        <v>0</v>
      </c>
    </row>
    <row r="196" spans="2:28" x14ac:dyDescent="0.25">
      <c r="B196" s="2">
        <v>3.32</v>
      </c>
      <c r="C196" s="4">
        <v>454</v>
      </c>
      <c r="D196" s="4">
        <v>436</v>
      </c>
      <c r="E196" s="4">
        <v>357</v>
      </c>
      <c r="F196" s="4">
        <v>238</v>
      </c>
      <c r="G196" s="4">
        <v>146</v>
      </c>
      <c r="I196" s="2">
        <v>3.32</v>
      </c>
      <c r="J196" s="4">
        <v>7</v>
      </c>
      <c r="K196" s="4">
        <v>6</v>
      </c>
      <c r="L196" s="4">
        <v>2</v>
      </c>
      <c r="M196" s="4">
        <v>1</v>
      </c>
      <c r="N196" s="4">
        <v>0</v>
      </c>
      <c r="P196" s="2">
        <v>3.32</v>
      </c>
      <c r="Q196" s="43">
        <f t="shared" si="119"/>
        <v>1.5418502202643172E-2</v>
      </c>
      <c r="R196" s="43">
        <f t="shared" si="120"/>
        <v>1.3761467889908258E-2</v>
      </c>
      <c r="S196" s="43">
        <f t="shared" si="121"/>
        <v>5.6022408963585435E-3</v>
      </c>
      <c r="T196" s="43">
        <f t="shared" si="122"/>
        <v>4.2016806722689074E-3</v>
      </c>
      <c r="U196" s="43">
        <f t="shared" si="123"/>
        <v>0</v>
      </c>
      <c r="W196" s="2">
        <v>3.32</v>
      </c>
      <c r="X196" s="43">
        <f t="shared" si="124"/>
        <v>5.2863436123348019E-2</v>
      </c>
      <c r="Y196" s="43">
        <f t="shared" si="125"/>
        <v>3.4403669724770644E-2</v>
      </c>
      <c r="Z196" s="43">
        <f t="shared" si="126"/>
        <v>1.1204481792717087E-2</v>
      </c>
      <c r="AA196" s="43">
        <f t="shared" si="127"/>
        <v>4.2016806722689074E-3</v>
      </c>
      <c r="AB196" s="43">
        <f t="shared" si="128"/>
        <v>0</v>
      </c>
    </row>
    <row r="197" spans="2:28" x14ac:dyDescent="0.25">
      <c r="B197" s="2">
        <v>3.52</v>
      </c>
      <c r="C197" s="4">
        <v>584</v>
      </c>
      <c r="D197" s="4">
        <v>542</v>
      </c>
      <c r="E197" s="4">
        <v>486</v>
      </c>
      <c r="F197" s="4">
        <v>373</v>
      </c>
      <c r="G197" s="4">
        <v>273</v>
      </c>
      <c r="I197" s="2">
        <v>3.52</v>
      </c>
      <c r="J197" s="4">
        <v>26</v>
      </c>
      <c r="K197" s="4">
        <v>14</v>
      </c>
      <c r="L197" s="4">
        <v>7</v>
      </c>
      <c r="M197" s="4">
        <v>1</v>
      </c>
      <c r="N197" s="4">
        <v>0</v>
      </c>
      <c r="P197" s="2">
        <v>3.52</v>
      </c>
      <c r="Q197" s="43">
        <f t="shared" si="119"/>
        <v>4.4520547945205477E-2</v>
      </c>
      <c r="R197" s="43">
        <f t="shared" si="120"/>
        <v>2.5830258302583026E-2</v>
      </c>
      <c r="S197" s="43">
        <f t="shared" si="121"/>
        <v>1.4403292181069959E-2</v>
      </c>
      <c r="T197" s="43">
        <f t="shared" si="122"/>
        <v>2.6809651474530832E-3</v>
      </c>
      <c r="U197" s="43">
        <f t="shared" si="123"/>
        <v>0</v>
      </c>
      <c r="W197" s="2">
        <v>3.52</v>
      </c>
      <c r="X197" s="43">
        <f t="shared" si="124"/>
        <v>8.5616438356164379E-2</v>
      </c>
      <c r="Y197" s="43">
        <f t="shared" si="125"/>
        <v>4.9815498154981555E-2</v>
      </c>
      <c r="Z197" s="43">
        <f t="shared" si="126"/>
        <v>2.2633744855967079E-2</v>
      </c>
      <c r="AA197" s="43">
        <f t="shared" si="127"/>
        <v>5.3619302949061663E-3</v>
      </c>
      <c r="AB197" s="43">
        <f t="shared" si="128"/>
        <v>3.663003663003663E-3</v>
      </c>
    </row>
    <row r="198" spans="2:28" x14ac:dyDescent="0.25">
      <c r="B198" s="2">
        <v>2</v>
      </c>
      <c r="C198" s="4">
        <v>1131</v>
      </c>
      <c r="D198" s="4">
        <v>1671</v>
      </c>
      <c r="E198" s="4">
        <v>1408</v>
      </c>
      <c r="F198" s="4">
        <v>957</v>
      </c>
      <c r="G198" s="4">
        <v>603</v>
      </c>
      <c r="I198" s="2">
        <v>2</v>
      </c>
      <c r="J198" s="4">
        <v>63</v>
      </c>
      <c r="K198" s="4">
        <v>58</v>
      </c>
      <c r="L198" s="4">
        <v>34</v>
      </c>
      <c r="M198" s="4">
        <v>11</v>
      </c>
      <c r="N198" s="4">
        <v>8</v>
      </c>
      <c r="P198" s="2">
        <v>2</v>
      </c>
      <c r="Q198" s="43">
        <f t="shared" si="119"/>
        <v>5.5702917771883291E-2</v>
      </c>
      <c r="R198" s="43">
        <f t="shared" si="120"/>
        <v>3.4709754637941355E-2</v>
      </c>
      <c r="S198" s="43">
        <f t="shared" si="121"/>
        <v>2.4147727272727272E-2</v>
      </c>
      <c r="T198" s="43">
        <f t="shared" si="122"/>
        <v>1.1494252873563218E-2</v>
      </c>
      <c r="U198" s="43">
        <f t="shared" si="123"/>
        <v>1.3266998341625208E-2</v>
      </c>
      <c r="W198" s="2">
        <v>2</v>
      </c>
      <c r="X198" s="43">
        <f t="shared" si="124"/>
        <v>9.3722369584438553E-2</v>
      </c>
      <c r="Y198" s="43">
        <f t="shared" si="125"/>
        <v>6.6427289048473975E-2</v>
      </c>
      <c r="Z198" s="43">
        <f t="shared" si="126"/>
        <v>3.9772727272727272E-2</v>
      </c>
      <c r="AA198" s="43">
        <f t="shared" si="127"/>
        <v>2.1943573667711599E-2</v>
      </c>
      <c r="AB198" s="43">
        <f t="shared" si="128"/>
        <v>1.9900497512437811E-2</v>
      </c>
    </row>
    <row r="199" spans="2:28" x14ac:dyDescent="0.25">
      <c r="B199" s="2">
        <v>2.2400000000000002</v>
      </c>
      <c r="C199" s="4">
        <v>707</v>
      </c>
      <c r="D199" s="4">
        <v>1264</v>
      </c>
      <c r="E199" s="4">
        <v>1325</v>
      </c>
      <c r="F199" s="4">
        <v>944</v>
      </c>
      <c r="G199" s="4">
        <v>555</v>
      </c>
      <c r="I199" s="2">
        <v>2.2400000000000002</v>
      </c>
      <c r="J199" s="4">
        <v>59</v>
      </c>
      <c r="K199" s="4">
        <v>66</v>
      </c>
      <c r="L199" s="4">
        <v>56</v>
      </c>
      <c r="M199" s="4">
        <v>23</v>
      </c>
      <c r="N199" s="4">
        <v>8</v>
      </c>
      <c r="P199" s="2">
        <v>2.2400000000000002</v>
      </c>
      <c r="Q199" s="43">
        <f t="shared" si="119"/>
        <v>8.3451202263083446E-2</v>
      </c>
      <c r="R199" s="43">
        <f t="shared" si="120"/>
        <v>5.2215189873417722E-2</v>
      </c>
      <c r="S199" s="43">
        <f t="shared" si="121"/>
        <v>4.226415094339623E-2</v>
      </c>
      <c r="T199" s="43">
        <f t="shared" si="122"/>
        <v>2.4364406779661018E-2</v>
      </c>
      <c r="U199" s="43">
        <f t="shared" si="123"/>
        <v>1.4414414414414415E-2</v>
      </c>
      <c r="W199" s="2">
        <v>2.2400000000000002</v>
      </c>
      <c r="X199" s="43">
        <f t="shared" si="124"/>
        <v>0.14144271570014144</v>
      </c>
      <c r="Y199" s="43">
        <f t="shared" si="125"/>
        <v>8.7025316455696194E-2</v>
      </c>
      <c r="Z199" s="43">
        <f t="shared" si="126"/>
        <v>6.8679245283018872E-2</v>
      </c>
      <c r="AA199" s="43">
        <f t="shared" si="127"/>
        <v>4.0254237288135597E-2</v>
      </c>
      <c r="AB199" s="43">
        <f t="shared" si="128"/>
        <v>2.1621621621621623E-2</v>
      </c>
    </row>
    <row r="200" spans="2:28" x14ac:dyDescent="0.25">
      <c r="B200" s="2">
        <v>2.4</v>
      </c>
      <c r="C200" s="4">
        <v>507</v>
      </c>
      <c r="D200" s="4">
        <v>765</v>
      </c>
      <c r="E200" s="4">
        <v>704</v>
      </c>
      <c r="F200" s="4">
        <v>590</v>
      </c>
      <c r="G200" s="4">
        <v>434</v>
      </c>
      <c r="I200" s="2">
        <v>2.4</v>
      </c>
      <c r="J200" s="4">
        <v>76</v>
      </c>
      <c r="K200" s="4">
        <v>67</v>
      </c>
      <c r="L200" s="4">
        <v>33</v>
      </c>
      <c r="M200" s="4">
        <v>24</v>
      </c>
      <c r="N200" s="4">
        <v>7</v>
      </c>
      <c r="P200" s="2">
        <v>2.4</v>
      </c>
      <c r="Q200" s="43">
        <f t="shared" si="119"/>
        <v>0.14990138067061143</v>
      </c>
      <c r="R200" s="43">
        <f t="shared" si="120"/>
        <v>8.7581699346405223E-2</v>
      </c>
      <c r="S200" s="43">
        <f t="shared" si="121"/>
        <v>4.6875E-2</v>
      </c>
      <c r="T200" s="43">
        <f t="shared" si="122"/>
        <v>4.0677966101694912E-2</v>
      </c>
      <c r="U200" s="43">
        <f t="shared" si="123"/>
        <v>1.6129032258064516E-2</v>
      </c>
      <c r="W200" s="2">
        <v>2.4</v>
      </c>
      <c r="X200" s="43">
        <f t="shared" si="124"/>
        <v>0.20907297830374752</v>
      </c>
      <c r="Y200" s="43">
        <f t="shared" si="125"/>
        <v>0.12810457516339868</v>
      </c>
      <c r="Z200" s="43">
        <f t="shared" si="126"/>
        <v>7.6704545454545456E-2</v>
      </c>
      <c r="AA200" s="43">
        <f t="shared" si="127"/>
        <v>5.762711864406779E-2</v>
      </c>
      <c r="AB200" s="43">
        <f t="shared" si="128"/>
        <v>2.3041474654377881E-2</v>
      </c>
    </row>
    <row r="201" spans="2:28" x14ac:dyDescent="0.25">
      <c r="B201" s="2">
        <v>1</v>
      </c>
      <c r="C201" s="4">
        <v>814</v>
      </c>
      <c r="D201" s="4">
        <v>1811</v>
      </c>
      <c r="E201" s="4">
        <v>2361</v>
      </c>
      <c r="F201" s="4">
        <v>2175</v>
      </c>
      <c r="G201" s="4">
        <v>1534</v>
      </c>
      <c r="I201" s="2">
        <v>1</v>
      </c>
      <c r="J201" s="4">
        <v>131</v>
      </c>
      <c r="K201" s="4">
        <v>232</v>
      </c>
      <c r="L201" s="4">
        <v>218</v>
      </c>
      <c r="M201" s="4">
        <v>152</v>
      </c>
      <c r="N201" s="4">
        <v>79</v>
      </c>
      <c r="P201" s="2">
        <v>1</v>
      </c>
      <c r="Q201" s="43">
        <f t="shared" si="119"/>
        <v>0.16093366093366093</v>
      </c>
      <c r="R201" s="43">
        <f t="shared" si="120"/>
        <v>0.12810601877415792</v>
      </c>
      <c r="S201" s="43">
        <f t="shared" si="121"/>
        <v>9.2333756882676837E-2</v>
      </c>
      <c r="T201" s="43">
        <f t="shared" si="122"/>
        <v>6.9885057471264361E-2</v>
      </c>
      <c r="U201" s="43">
        <f t="shared" si="123"/>
        <v>5.1499348109517604E-2</v>
      </c>
      <c r="W201" s="2">
        <v>1</v>
      </c>
      <c r="X201" s="43">
        <f t="shared" si="124"/>
        <v>0.22235872235872237</v>
      </c>
      <c r="Y201" s="43">
        <f t="shared" si="125"/>
        <v>0.17393705135284374</v>
      </c>
      <c r="Z201" s="43">
        <f t="shared" si="126"/>
        <v>0.13045319779754341</v>
      </c>
      <c r="AA201" s="43">
        <f t="shared" si="127"/>
        <v>9.8390804597701137E-2</v>
      </c>
      <c r="AB201" s="43">
        <f t="shared" si="128"/>
        <v>7.301173402868319E-2</v>
      </c>
    </row>
    <row r="202" spans="2:28" x14ac:dyDescent="0.25">
      <c r="B202" s="2">
        <v>1.1599999999999999</v>
      </c>
      <c r="C202" s="4">
        <v>336</v>
      </c>
      <c r="D202" s="4">
        <v>972</v>
      </c>
      <c r="E202" s="4">
        <v>1459</v>
      </c>
      <c r="F202" s="4">
        <v>1466</v>
      </c>
      <c r="G202" s="4">
        <v>1056</v>
      </c>
      <c r="I202" s="2">
        <v>1.1599999999999999</v>
      </c>
      <c r="J202" s="4">
        <v>75</v>
      </c>
      <c r="K202" s="4">
        <v>201</v>
      </c>
      <c r="L202" s="4">
        <v>242</v>
      </c>
      <c r="M202" s="4">
        <v>197</v>
      </c>
      <c r="N202" s="4">
        <v>109</v>
      </c>
      <c r="P202" s="2">
        <v>1.1599999999999999</v>
      </c>
      <c r="Q202" s="43">
        <f t="shared" si="119"/>
        <v>0.22321428571428573</v>
      </c>
      <c r="R202" s="43">
        <f t="shared" si="120"/>
        <v>0.20679012345679013</v>
      </c>
      <c r="S202" s="43">
        <f t="shared" si="121"/>
        <v>0.16586703221384511</v>
      </c>
      <c r="T202" s="43">
        <f t="shared" si="122"/>
        <v>0.13437926330150068</v>
      </c>
      <c r="U202" s="43">
        <f t="shared" si="123"/>
        <v>0.10321969696969698</v>
      </c>
      <c r="W202" s="2">
        <v>1.1599999999999999</v>
      </c>
      <c r="X202" s="43">
        <f t="shared" si="124"/>
        <v>0.29166666666666669</v>
      </c>
      <c r="Y202" s="43">
        <f t="shared" si="125"/>
        <v>0.25</v>
      </c>
      <c r="Z202" s="43">
        <f t="shared" si="126"/>
        <v>0.20767649074708705</v>
      </c>
      <c r="AA202" s="43">
        <f t="shared" si="127"/>
        <v>0.16643929058663029</v>
      </c>
      <c r="AB202" s="43">
        <f t="shared" si="128"/>
        <v>0.12973484848484848</v>
      </c>
    </row>
    <row r="203" spans="2:28" x14ac:dyDescent="0.25">
      <c r="B203" s="2">
        <v>1.24</v>
      </c>
      <c r="C203" s="4">
        <v>120</v>
      </c>
      <c r="D203" s="4">
        <v>371</v>
      </c>
      <c r="E203" s="4">
        <v>530</v>
      </c>
      <c r="F203" s="4">
        <v>517</v>
      </c>
      <c r="G203" s="4">
        <v>396</v>
      </c>
      <c r="I203" s="2">
        <v>1.24</v>
      </c>
      <c r="J203" s="4">
        <v>48</v>
      </c>
      <c r="K203" s="4">
        <v>112</v>
      </c>
      <c r="L203" s="4">
        <v>109</v>
      </c>
      <c r="M203" s="4">
        <v>86</v>
      </c>
      <c r="N203" s="4">
        <v>48</v>
      </c>
      <c r="P203" s="2">
        <v>1.24</v>
      </c>
      <c r="Q203" s="43">
        <f t="shared" si="119"/>
        <v>0.4</v>
      </c>
      <c r="R203" s="43">
        <f t="shared" si="120"/>
        <v>0.30188679245283018</v>
      </c>
      <c r="S203" s="43">
        <f t="shared" si="121"/>
        <v>0.20566037735849058</v>
      </c>
      <c r="T203" s="43">
        <f t="shared" si="122"/>
        <v>0.16634429400386846</v>
      </c>
      <c r="U203" s="43">
        <f t="shared" si="123"/>
        <v>0.12121212121212122</v>
      </c>
      <c r="W203" s="2">
        <v>1.24</v>
      </c>
      <c r="X203" s="43">
        <f t="shared" si="124"/>
        <v>0.44166666666666671</v>
      </c>
      <c r="Y203" s="43">
        <f t="shared" si="125"/>
        <v>0.31805929919137466</v>
      </c>
      <c r="Z203" s="43">
        <f t="shared" si="126"/>
        <v>0.23773584905660378</v>
      </c>
      <c r="AA203" s="43">
        <f t="shared" si="127"/>
        <v>0.19148936170212766</v>
      </c>
      <c r="AB203" s="43">
        <f t="shared" si="128"/>
        <v>0.15404040404040403</v>
      </c>
    </row>
    <row r="204" spans="2:28" x14ac:dyDescent="0.25">
      <c r="B204" s="2">
        <v>0</v>
      </c>
      <c r="C204" s="4">
        <v>43</v>
      </c>
      <c r="D204" s="4">
        <v>142</v>
      </c>
      <c r="E204" s="4">
        <v>294</v>
      </c>
      <c r="F204" s="4">
        <v>348</v>
      </c>
      <c r="G204" s="4">
        <v>368</v>
      </c>
      <c r="I204" s="2">
        <v>0</v>
      </c>
      <c r="J204" s="4">
        <v>15</v>
      </c>
      <c r="K204" s="4">
        <v>50</v>
      </c>
      <c r="L204" s="4">
        <v>88</v>
      </c>
      <c r="M204" s="4">
        <v>87</v>
      </c>
      <c r="N204" s="4">
        <v>94</v>
      </c>
      <c r="P204" s="2">
        <v>0</v>
      </c>
      <c r="Q204" s="43">
        <f t="shared" si="119"/>
        <v>0.34883720930232559</v>
      </c>
      <c r="R204" s="43">
        <f t="shared" si="120"/>
        <v>0.352112676056338</v>
      </c>
      <c r="S204" s="43">
        <f t="shared" si="121"/>
        <v>0.29931972789115646</v>
      </c>
      <c r="T204" s="43">
        <f t="shared" si="122"/>
        <v>0.25</v>
      </c>
      <c r="U204" s="43">
        <f t="shared" si="123"/>
        <v>0.25543478260869568</v>
      </c>
      <c r="W204" s="2">
        <v>0</v>
      </c>
      <c r="X204" s="43">
        <f t="shared" si="124"/>
        <v>0.37209302325581395</v>
      </c>
      <c r="Y204" s="43">
        <f t="shared" si="125"/>
        <v>0.37323943661971826</v>
      </c>
      <c r="Z204" s="43">
        <f t="shared" si="126"/>
        <v>0.30952380952380953</v>
      </c>
      <c r="AA204" s="43">
        <f t="shared" si="127"/>
        <v>0.2557471264367816</v>
      </c>
      <c r="AB204" s="43">
        <f t="shared" si="128"/>
        <v>0.26086956521739135</v>
      </c>
    </row>
    <row r="205" spans="2:28" x14ac:dyDescent="0.25">
      <c r="B205" s="2">
        <v>0.5</v>
      </c>
      <c r="C205" s="4">
        <v>9</v>
      </c>
      <c r="D205" s="4">
        <v>62</v>
      </c>
      <c r="E205" s="4">
        <v>138</v>
      </c>
      <c r="F205" s="4">
        <v>197</v>
      </c>
      <c r="G205" s="4">
        <v>239</v>
      </c>
      <c r="I205" s="2">
        <v>0.5</v>
      </c>
      <c r="J205" s="4">
        <v>6</v>
      </c>
      <c r="K205" s="4">
        <v>31</v>
      </c>
      <c r="L205" s="4">
        <v>67</v>
      </c>
      <c r="M205" s="4">
        <v>80</v>
      </c>
      <c r="N205" s="4">
        <v>101</v>
      </c>
      <c r="P205" s="2">
        <v>0.5</v>
      </c>
      <c r="Q205" s="43">
        <f t="shared" si="119"/>
        <v>0.66666666666666663</v>
      </c>
      <c r="R205" s="43">
        <f t="shared" si="120"/>
        <v>0.5</v>
      </c>
      <c r="S205" s="43">
        <f t="shared" si="121"/>
        <v>0.48550724637681159</v>
      </c>
      <c r="T205" s="43">
        <f t="shared" si="122"/>
        <v>0.40609137055837563</v>
      </c>
      <c r="U205" s="43">
        <f t="shared" si="123"/>
        <v>0.42259414225941422</v>
      </c>
      <c r="W205" s="2">
        <v>0.5</v>
      </c>
      <c r="X205" s="43">
        <f t="shared" si="124"/>
        <v>0.66666666666666663</v>
      </c>
      <c r="Y205" s="43">
        <f t="shared" si="125"/>
        <v>0.5161290322580645</v>
      </c>
      <c r="Z205" s="43">
        <f t="shared" si="126"/>
        <v>0.48550724637681159</v>
      </c>
      <c r="AA205" s="43">
        <f t="shared" si="127"/>
        <v>0.40609137055837563</v>
      </c>
      <c r="AB205" s="43">
        <f t="shared" si="128"/>
        <v>0.43096234309623432</v>
      </c>
    </row>
    <row r="206" spans="2:28" x14ac:dyDescent="0.25">
      <c r="B206" s="2">
        <v>0.9</v>
      </c>
      <c r="C206" s="4">
        <v>0</v>
      </c>
      <c r="D206" s="4">
        <v>5</v>
      </c>
      <c r="E206" s="4">
        <v>12</v>
      </c>
      <c r="F206" s="4">
        <v>26</v>
      </c>
      <c r="G206" s="4">
        <v>18</v>
      </c>
      <c r="I206" s="2">
        <v>0.9</v>
      </c>
      <c r="J206" s="4">
        <v>0</v>
      </c>
      <c r="K206" s="4">
        <v>4</v>
      </c>
      <c r="L206" s="4">
        <v>9</v>
      </c>
      <c r="M206" s="4">
        <v>14</v>
      </c>
      <c r="N206" s="4">
        <v>9</v>
      </c>
      <c r="P206" s="2">
        <v>0.9</v>
      </c>
      <c r="Q206" s="43" t="e">
        <f t="shared" si="119"/>
        <v>#DIV/0!</v>
      </c>
      <c r="R206" s="43">
        <f t="shared" si="120"/>
        <v>0.8</v>
      </c>
      <c r="S206" s="43">
        <f t="shared" si="121"/>
        <v>0.75</v>
      </c>
      <c r="T206" s="43">
        <f t="shared" si="122"/>
        <v>0.53846153846153844</v>
      </c>
      <c r="U206" s="43">
        <f t="shared" si="123"/>
        <v>0.5</v>
      </c>
      <c r="W206" s="2">
        <v>0.9</v>
      </c>
      <c r="X206" s="43" t="e">
        <f t="shared" si="124"/>
        <v>#DIV/0!</v>
      </c>
      <c r="Y206" s="43">
        <f t="shared" si="125"/>
        <v>0.8</v>
      </c>
      <c r="Z206" s="43">
        <f t="shared" si="126"/>
        <v>0.75</v>
      </c>
      <c r="AA206" s="43">
        <f t="shared" si="127"/>
        <v>0.53846153846153844</v>
      </c>
      <c r="AB206" s="43">
        <f t="shared" si="128"/>
        <v>0.5</v>
      </c>
    </row>
    <row r="207" spans="2:28" x14ac:dyDescent="0.25">
      <c r="B207" s="2" t="s">
        <v>2</v>
      </c>
      <c r="C207" s="4">
        <f>SUM(C194:C206)</f>
        <v>5326</v>
      </c>
      <c r="D207" s="4">
        <f t="shared" ref="D207" si="129">SUM(D194:D206)</f>
        <v>8653</v>
      </c>
      <c r="E207" s="4">
        <f t="shared" ref="E207" si="130">SUM(E194:E206)</f>
        <v>9526</v>
      </c>
      <c r="F207" s="4">
        <f t="shared" ref="F207" si="131">SUM(F194:F206)</f>
        <v>8176</v>
      </c>
      <c r="G207" s="4">
        <f t="shared" ref="G207" si="132">SUM(G194:G206)</f>
        <v>5891</v>
      </c>
      <c r="I207" s="2" t="s">
        <v>2</v>
      </c>
      <c r="J207" s="4">
        <f>SUM(J194:J206)</f>
        <v>516</v>
      </c>
      <c r="K207" s="4">
        <f t="shared" ref="K207" si="133">SUM(K194:K206)</f>
        <v>847</v>
      </c>
      <c r="L207" s="4">
        <f t="shared" ref="L207" si="134">SUM(L194:L206)</f>
        <v>868</v>
      </c>
      <c r="M207" s="4">
        <f t="shared" ref="M207" si="135">SUM(M194:M206)</f>
        <v>678</v>
      </c>
      <c r="N207" s="4">
        <f t="shared" ref="N207" si="136">SUM(N194:N206)</f>
        <v>463</v>
      </c>
      <c r="P207" s="2" t="s">
        <v>2</v>
      </c>
      <c r="Q207" s="43">
        <f>J207/C207</f>
        <v>9.6883214419827265E-2</v>
      </c>
      <c r="R207" s="43">
        <f t="shared" ref="R207" si="137">K207/D207</f>
        <v>9.7885126545706691E-2</v>
      </c>
      <c r="S207" s="43">
        <f t="shared" ref="S207" si="138">L207/E207</f>
        <v>9.1119042620197349E-2</v>
      </c>
      <c r="T207" s="43">
        <f t="shared" ref="T207" si="139">M207/F207</f>
        <v>8.2925636007827791E-2</v>
      </c>
      <c r="U207" s="43">
        <f t="shared" ref="U207" si="140">N207/G207</f>
        <v>7.8594466134781868E-2</v>
      </c>
      <c r="W207" s="2" t="s">
        <v>2</v>
      </c>
      <c r="X207" s="43">
        <f>Q207+Q225</f>
        <v>0.14213293278257605</v>
      </c>
      <c r="Y207" s="43">
        <f t="shared" ref="Y207" si="141">R207+R225</f>
        <v>0.13116838090835548</v>
      </c>
      <c r="Z207" s="43">
        <f t="shared" ref="Z207" si="142">S207+S225</f>
        <v>0.11788788578626916</v>
      </c>
      <c r="AA207" s="43">
        <f t="shared" ref="AA207" si="143">T207+T225</f>
        <v>0.10249510763209393</v>
      </c>
      <c r="AB207" s="43">
        <f t="shared" ref="AB207" si="144">U207+U225</f>
        <v>9.3872008148022407E-2</v>
      </c>
    </row>
    <row r="209" spans="9:28" x14ac:dyDescent="0.25">
      <c r="I209" s="129" t="s">
        <v>221</v>
      </c>
      <c r="J209" s="129"/>
      <c r="K209" s="129"/>
      <c r="L209" s="129"/>
      <c r="M209" s="129"/>
      <c r="N209" s="129"/>
      <c r="P209" s="129" t="s">
        <v>221</v>
      </c>
      <c r="Q209" s="129"/>
      <c r="R209" s="129"/>
      <c r="S209" s="129"/>
      <c r="T209" s="129"/>
      <c r="U209" s="129"/>
      <c r="W209" s="129" t="s">
        <v>233</v>
      </c>
      <c r="X209" s="129"/>
      <c r="Y209" s="129"/>
      <c r="Z209" s="129"/>
      <c r="AA209" s="129"/>
      <c r="AB209" s="129"/>
    </row>
    <row r="210" spans="9:28" x14ac:dyDescent="0.25">
      <c r="I210" s="128" t="s">
        <v>166</v>
      </c>
      <c r="J210" s="152" t="s">
        <v>22</v>
      </c>
      <c r="K210" s="152"/>
      <c r="L210" s="152"/>
      <c r="M210" s="152"/>
      <c r="N210" s="152"/>
      <c r="P210" s="128" t="s">
        <v>166</v>
      </c>
      <c r="Q210" s="152" t="s">
        <v>22</v>
      </c>
      <c r="R210" s="152"/>
      <c r="S210" s="152"/>
      <c r="T210" s="152"/>
      <c r="U210" s="152"/>
      <c r="W210" s="128" t="s">
        <v>166</v>
      </c>
      <c r="X210" s="152" t="s">
        <v>22</v>
      </c>
      <c r="Y210" s="152"/>
      <c r="Z210" s="152"/>
      <c r="AA210" s="152"/>
      <c r="AB210" s="152"/>
    </row>
    <row r="211" spans="9:28" x14ac:dyDescent="0.25">
      <c r="I211" s="128"/>
      <c r="J211" s="2">
        <v>4</v>
      </c>
      <c r="K211" s="2">
        <v>6</v>
      </c>
      <c r="L211" s="2">
        <v>8</v>
      </c>
      <c r="M211" s="2">
        <v>10</v>
      </c>
      <c r="N211" s="2">
        <v>12</v>
      </c>
      <c r="P211" s="128"/>
      <c r="Q211" s="2">
        <v>4</v>
      </c>
      <c r="R211" s="2">
        <v>6</v>
      </c>
      <c r="S211" s="2">
        <v>8</v>
      </c>
      <c r="T211" s="2">
        <v>10</v>
      </c>
      <c r="U211" s="2">
        <v>12</v>
      </c>
      <c r="W211" s="128"/>
      <c r="X211" s="2">
        <v>4</v>
      </c>
      <c r="Y211" s="2">
        <v>6</v>
      </c>
      <c r="Z211" s="2">
        <v>8</v>
      </c>
      <c r="AA211" s="2">
        <v>10</v>
      </c>
      <c r="AB211" s="2">
        <v>12</v>
      </c>
    </row>
    <row r="212" spans="9:28" x14ac:dyDescent="0.25">
      <c r="I212" s="2">
        <v>4</v>
      </c>
      <c r="J212" s="4">
        <v>1</v>
      </c>
      <c r="K212" s="4">
        <v>1</v>
      </c>
      <c r="L212" s="4">
        <v>0</v>
      </c>
      <c r="M212" s="4">
        <v>0</v>
      </c>
      <c r="N212" s="4">
        <v>0</v>
      </c>
      <c r="P212" s="2">
        <v>4</v>
      </c>
      <c r="Q212" s="43">
        <f t="shared" ref="Q212:Q224" si="145">J212/C194</f>
        <v>3.6363636363636364E-3</v>
      </c>
      <c r="R212" s="43">
        <f t="shared" ref="R212:R224" si="146">K212/D194</f>
        <v>3.8610038610038611E-3</v>
      </c>
      <c r="S212" s="43">
        <f t="shared" ref="S212:S224" si="147">L212/E194</f>
        <v>0</v>
      </c>
      <c r="T212" s="43">
        <f t="shared" ref="T212:T224" si="148">M212/F194</f>
        <v>0</v>
      </c>
      <c r="U212" s="43">
        <f t="shared" ref="U212:U224" si="149">N212/G194</f>
        <v>0</v>
      </c>
      <c r="W212" s="2">
        <v>4</v>
      </c>
      <c r="X212" s="43">
        <f>Q194/(Q212+Q194)</f>
        <v>0.8</v>
      </c>
      <c r="Y212" s="43">
        <f t="shared" ref="Y212:Y225" si="150">R194/(R212+R194)</f>
        <v>0.74999999999999989</v>
      </c>
      <c r="Z212" s="43">
        <f t="shared" ref="Z212:Z225" si="151">S194/(S212+S194)</f>
        <v>1</v>
      </c>
      <c r="AA212" s="43">
        <f t="shared" ref="AA212:AA225" si="152">T194/(T212+T194)</f>
        <v>1</v>
      </c>
      <c r="AB212" s="43" t="e">
        <f t="shared" ref="AB212:AB225" si="153">U194/(U212+U194)</f>
        <v>#DIV/0!</v>
      </c>
    </row>
    <row r="213" spans="9:28" x14ac:dyDescent="0.25">
      <c r="I213" s="2">
        <v>3</v>
      </c>
      <c r="J213" s="4">
        <v>6</v>
      </c>
      <c r="K213" s="4">
        <v>2</v>
      </c>
      <c r="L213" s="4">
        <v>0</v>
      </c>
      <c r="M213" s="4">
        <v>0</v>
      </c>
      <c r="N213" s="4">
        <v>0</v>
      </c>
      <c r="P213" s="2">
        <v>3</v>
      </c>
      <c r="Q213" s="43">
        <f t="shared" si="145"/>
        <v>1.7341040462427744E-2</v>
      </c>
      <c r="R213" s="43">
        <f t="shared" si="146"/>
        <v>5.6657223796033997E-3</v>
      </c>
      <c r="S213" s="43">
        <f t="shared" si="147"/>
        <v>0</v>
      </c>
      <c r="T213" s="43">
        <f t="shared" si="148"/>
        <v>0</v>
      </c>
      <c r="U213" s="43">
        <f t="shared" si="149"/>
        <v>0</v>
      </c>
      <c r="W213" s="2">
        <v>3</v>
      </c>
      <c r="X213" s="43">
        <f t="shared" ref="X213:X225" si="154">Q195/(Q213+Q195)</f>
        <v>0.5</v>
      </c>
      <c r="Y213" s="43">
        <f t="shared" si="150"/>
        <v>0.60000000000000009</v>
      </c>
      <c r="Z213" s="43">
        <f t="shared" si="151"/>
        <v>1</v>
      </c>
      <c r="AA213" s="43">
        <f t="shared" si="152"/>
        <v>1</v>
      </c>
      <c r="AB213" s="43" t="e">
        <f t="shared" si="153"/>
        <v>#DIV/0!</v>
      </c>
    </row>
    <row r="214" spans="9:28" x14ac:dyDescent="0.25">
      <c r="I214" s="2">
        <v>3.32</v>
      </c>
      <c r="J214" s="4">
        <v>17</v>
      </c>
      <c r="K214" s="4">
        <v>9</v>
      </c>
      <c r="L214" s="4">
        <v>2</v>
      </c>
      <c r="M214" s="4">
        <v>0</v>
      </c>
      <c r="N214" s="4">
        <v>0</v>
      </c>
      <c r="P214" s="2">
        <v>3.32</v>
      </c>
      <c r="Q214" s="43">
        <f t="shared" si="145"/>
        <v>3.7444933920704845E-2</v>
      </c>
      <c r="R214" s="43">
        <f t="shared" si="146"/>
        <v>2.0642201834862386E-2</v>
      </c>
      <c r="S214" s="43">
        <f t="shared" si="147"/>
        <v>5.6022408963585435E-3</v>
      </c>
      <c r="T214" s="43">
        <f t="shared" si="148"/>
        <v>0</v>
      </c>
      <c r="U214" s="43">
        <f t="shared" si="149"/>
        <v>0</v>
      </c>
      <c r="W214" s="2">
        <v>3.32</v>
      </c>
      <c r="X214" s="43">
        <f t="shared" si="154"/>
        <v>0.29166666666666669</v>
      </c>
      <c r="Y214" s="43">
        <f t="shared" si="150"/>
        <v>0.4</v>
      </c>
      <c r="Z214" s="43">
        <f t="shared" si="151"/>
        <v>0.5</v>
      </c>
      <c r="AA214" s="43">
        <f t="shared" si="152"/>
        <v>1</v>
      </c>
      <c r="AB214" s="43" t="e">
        <f t="shared" si="153"/>
        <v>#DIV/0!</v>
      </c>
    </row>
    <row r="215" spans="9:28" x14ac:dyDescent="0.25">
      <c r="I215" s="2">
        <v>3.52</v>
      </c>
      <c r="J215" s="4">
        <v>24</v>
      </c>
      <c r="K215" s="4">
        <v>13</v>
      </c>
      <c r="L215" s="4">
        <v>4</v>
      </c>
      <c r="M215" s="4">
        <v>1</v>
      </c>
      <c r="N215" s="4">
        <v>1</v>
      </c>
      <c r="P215" s="2">
        <v>3.52</v>
      </c>
      <c r="Q215" s="43">
        <f t="shared" si="145"/>
        <v>4.1095890410958902E-2</v>
      </c>
      <c r="R215" s="43">
        <f t="shared" si="146"/>
        <v>2.3985239852398525E-2</v>
      </c>
      <c r="S215" s="43">
        <f t="shared" si="147"/>
        <v>8.23045267489712E-3</v>
      </c>
      <c r="T215" s="43">
        <f t="shared" si="148"/>
        <v>2.6809651474530832E-3</v>
      </c>
      <c r="U215" s="43">
        <f t="shared" si="149"/>
        <v>3.663003663003663E-3</v>
      </c>
      <c r="W215" s="2">
        <v>3.52</v>
      </c>
      <c r="X215" s="43">
        <f t="shared" si="154"/>
        <v>0.52</v>
      </c>
      <c r="Y215" s="43">
        <f t="shared" si="150"/>
        <v>0.51851851851851849</v>
      </c>
      <c r="Z215" s="43">
        <f t="shared" si="151"/>
        <v>0.63636363636363635</v>
      </c>
      <c r="AA215" s="43">
        <f t="shared" si="152"/>
        <v>0.5</v>
      </c>
      <c r="AB215" s="43">
        <f t="shared" si="153"/>
        <v>0</v>
      </c>
    </row>
    <row r="216" spans="9:28" x14ac:dyDescent="0.25">
      <c r="I216" s="2">
        <v>2</v>
      </c>
      <c r="J216" s="4">
        <v>43</v>
      </c>
      <c r="K216" s="4">
        <v>53</v>
      </c>
      <c r="L216" s="4">
        <v>22</v>
      </c>
      <c r="M216" s="4">
        <v>10</v>
      </c>
      <c r="N216" s="4">
        <v>4</v>
      </c>
      <c r="P216" s="2">
        <v>2</v>
      </c>
      <c r="Q216" s="43">
        <f t="shared" si="145"/>
        <v>3.8019451812555262E-2</v>
      </c>
      <c r="R216" s="43">
        <f t="shared" si="146"/>
        <v>3.1717534410532613E-2</v>
      </c>
      <c r="S216" s="43">
        <f t="shared" si="147"/>
        <v>1.5625E-2</v>
      </c>
      <c r="T216" s="43">
        <f t="shared" si="148"/>
        <v>1.0449320794148381E-2</v>
      </c>
      <c r="U216" s="43">
        <f t="shared" si="149"/>
        <v>6.6334991708126038E-3</v>
      </c>
      <c r="W216" s="2">
        <v>2</v>
      </c>
      <c r="X216" s="43">
        <f t="shared" si="154"/>
        <v>0.59433962264150941</v>
      </c>
      <c r="Y216" s="43">
        <f t="shared" si="150"/>
        <v>0.52252252252252251</v>
      </c>
      <c r="Z216" s="43">
        <f t="shared" si="151"/>
        <v>0.6071428571428571</v>
      </c>
      <c r="AA216" s="43">
        <f t="shared" si="152"/>
        <v>0.52380952380952384</v>
      </c>
      <c r="AB216" s="43">
        <f t="shared" si="153"/>
        <v>0.66666666666666674</v>
      </c>
    </row>
    <row r="217" spans="9:28" x14ac:dyDescent="0.25">
      <c r="I217" s="2">
        <v>2.2400000000000002</v>
      </c>
      <c r="J217" s="4">
        <v>41</v>
      </c>
      <c r="K217" s="4">
        <v>44</v>
      </c>
      <c r="L217" s="4">
        <v>35</v>
      </c>
      <c r="M217" s="4">
        <v>15</v>
      </c>
      <c r="N217" s="4">
        <v>4</v>
      </c>
      <c r="P217" s="2">
        <v>2.2400000000000002</v>
      </c>
      <c r="Q217" s="43">
        <f t="shared" si="145"/>
        <v>5.7991513437057989E-2</v>
      </c>
      <c r="R217" s="43">
        <f t="shared" si="146"/>
        <v>3.4810126582278479E-2</v>
      </c>
      <c r="S217" s="43">
        <f t="shared" si="147"/>
        <v>2.6415094339622643E-2</v>
      </c>
      <c r="T217" s="43">
        <f t="shared" si="148"/>
        <v>1.5889830508474576E-2</v>
      </c>
      <c r="U217" s="43">
        <f t="shared" si="149"/>
        <v>7.2072072072072073E-3</v>
      </c>
      <c r="W217" s="2">
        <v>2.2400000000000002</v>
      </c>
      <c r="X217" s="43">
        <f t="shared" si="154"/>
        <v>0.59</v>
      </c>
      <c r="Y217" s="43">
        <f t="shared" si="150"/>
        <v>0.60000000000000009</v>
      </c>
      <c r="Z217" s="43">
        <f t="shared" si="151"/>
        <v>0.61538461538461542</v>
      </c>
      <c r="AA217" s="43">
        <f t="shared" si="152"/>
        <v>0.60526315789473684</v>
      </c>
      <c r="AB217" s="43">
        <f t="shared" si="153"/>
        <v>0.66666666666666663</v>
      </c>
    </row>
    <row r="218" spans="9:28" x14ac:dyDescent="0.25">
      <c r="I218" s="2">
        <v>2.4</v>
      </c>
      <c r="J218" s="4">
        <v>30</v>
      </c>
      <c r="K218" s="4">
        <v>31</v>
      </c>
      <c r="L218" s="4">
        <v>21</v>
      </c>
      <c r="M218" s="4">
        <v>10</v>
      </c>
      <c r="N218" s="4">
        <v>3</v>
      </c>
      <c r="P218" s="2">
        <v>2.4</v>
      </c>
      <c r="Q218" s="43">
        <f t="shared" si="145"/>
        <v>5.9171597633136092E-2</v>
      </c>
      <c r="R218" s="43">
        <f t="shared" si="146"/>
        <v>4.0522875816993466E-2</v>
      </c>
      <c r="S218" s="43">
        <f t="shared" si="147"/>
        <v>2.9829545454545456E-2</v>
      </c>
      <c r="T218" s="43">
        <f t="shared" si="148"/>
        <v>1.6949152542372881E-2</v>
      </c>
      <c r="U218" s="43">
        <f t="shared" si="149"/>
        <v>6.9124423963133645E-3</v>
      </c>
      <c r="W218" s="2">
        <v>2.4</v>
      </c>
      <c r="X218" s="43">
        <f t="shared" si="154"/>
        <v>0.71698113207547165</v>
      </c>
      <c r="Y218" s="43">
        <f t="shared" si="150"/>
        <v>0.68367346938775508</v>
      </c>
      <c r="Z218" s="43">
        <f t="shared" si="151"/>
        <v>0.61111111111111105</v>
      </c>
      <c r="AA218" s="43">
        <f t="shared" si="152"/>
        <v>0.70588235294117652</v>
      </c>
      <c r="AB218" s="43">
        <f t="shared" si="153"/>
        <v>0.7</v>
      </c>
    </row>
    <row r="219" spans="9:28" x14ac:dyDescent="0.25">
      <c r="I219" s="2">
        <v>1</v>
      </c>
      <c r="J219" s="4">
        <v>50</v>
      </c>
      <c r="K219" s="4">
        <v>83</v>
      </c>
      <c r="L219" s="4">
        <v>90</v>
      </c>
      <c r="M219" s="4">
        <v>62</v>
      </c>
      <c r="N219" s="4">
        <v>33</v>
      </c>
      <c r="P219" s="2">
        <v>1</v>
      </c>
      <c r="Q219" s="43">
        <f t="shared" si="145"/>
        <v>6.1425061425061427E-2</v>
      </c>
      <c r="R219" s="43">
        <f t="shared" si="146"/>
        <v>4.5831032578685808E-2</v>
      </c>
      <c r="S219" s="43">
        <f t="shared" si="147"/>
        <v>3.8119440914866583E-2</v>
      </c>
      <c r="T219" s="43">
        <f t="shared" si="148"/>
        <v>2.8505747126436783E-2</v>
      </c>
      <c r="U219" s="43">
        <f t="shared" si="149"/>
        <v>2.1512385919165579E-2</v>
      </c>
      <c r="W219" s="2">
        <v>1</v>
      </c>
      <c r="X219" s="43">
        <f t="shared" si="154"/>
        <v>0.72375690607734799</v>
      </c>
      <c r="Y219" s="43">
        <f t="shared" si="150"/>
        <v>0.73650793650793644</v>
      </c>
      <c r="Z219" s="43">
        <f t="shared" si="151"/>
        <v>0.70779220779220786</v>
      </c>
      <c r="AA219" s="43">
        <f t="shared" si="152"/>
        <v>0.71028037383177578</v>
      </c>
      <c r="AB219" s="43">
        <f t="shared" si="153"/>
        <v>0.70535714285714279</v>
      </c>
    </row>
    <row r="220" spans="9:28" x14ac:dyDescent="0.25">
      <c r="I220" s="2">
        <v>1.1599999999999999</v>
      </c>
      <c r="J220" s="4">
        <v>23</v>
      </c>
      <c r="K220" s="4">
        <v>42</v>
      </c>
      <c r="L220" s="4">
        <v>61</v>
      </c>
      <c r="M220" s="4">
        <v>47</v>
      </c>
      <c r="N220" s="4">
        <v>28</v>
      </c>
      <c r="P220" s="2">
        <v>1.1599999999999999</v>
      </c>
      <c r="Q220" s="43">
        <f t="shared" si="145"/>
        <v>6.8452380952380959E-2</v>
      </c>
      <c r="R220" s="43">
        <f t="shared" si="146"/>
        <v>4.3209876543209874E-2</v>
      </c>
      <c r="S220" s="43">
        <f t="shared" si="147"/>
        <v>4.1809458533241944E-2</v>
      </c>
      <c r="T220" s="43">
        <f t="shared" si="148"/>
        <v>3.2060027285129605E-2</v>
      </c>
      <c r="U220" s="43">
        <f t="shared" si="149"/>
        <v>2.6515151515151516E-2</v>
      </c>
      <c r="W220" s="2">
        <v>1.1599999999999999</v>
      </c>
      <c r="X220" s="43">
        <f t="shared" si="154"/>
        <v>0.76530612244897955</v>
      </c>
      <c r="Y220" s="43">
        <f t="shared" si="150"/>
        <v>0.8271604938271605</v>
      </c>
      <c r="Z220" s="43">
        <f t="shared" si="151"/>
        <v>0.79867986798679869</v>
      </c>
      <c r="AA220" s="43">
        <f t="shared" si="152"/>
        <v>0.80737704918032782</v>
      </c>
      <c r="AB220" s="43">
        <f t="shared" si="153"/>
        <v>0.79562043795620441</v>
      </c>
    </row>
    <row r="221" spans="9:28" x14ac:dyDescent="0.25">
      <c r="I221" s="2">
        <v>1.24</v>
      </c>
      <c r="J221" s="4">
        <v>5</v>
      </c>
      <c r="K221" s="4">
        <v>6</v>
      </c>
      <c r="L221" s="4">
        <v>17</v>
      </c>
      <c r="M221" s="4">
        <v>13</v>
      </c>
      <c r="N221" s="4">
        <v>13</v>
      </c>
      <c r="P221" s="2">
        <v>1.24</v>
      </c>
      <c r="Q221" s="43">
        <f t="shared" si="145"/>
        <v>4.1666666666666664E-2</v>
      </c>
      <c r="R221" s="43">
        <f t="shared" si="146"/>
        <v>1.6172506738544475E-2</v>
      </c>
      <c r="S221" s="43">
        <f t="shared" si="147"/>
        <v>3.2075471698113207E-2</v>
      </c>
      <c r="T221" s="43">
        <f t="shared" si="148"/>
        <v>2.5145067698259187E-2</v>
      </c>
      <c r="U221" s="43">
        <f t="shared" si="149"/>
        <v>3.2828282828282832E-2</v>
      </c>
      <c r="W221" s="2">
        <v>1.24</v>
      </c>
      <c r="X221" s="43">
        <f t="shared" si="154"/>
        <v>0.90566037735849059</v>
      </c>
      <c r="Y221" s="43">
        <f t="shared" si="150"/>
        <v>0.94915254237288138</v>
      </c>
      <c r="Z221" s="43">
        <f t="shared" si="151"/>
        <v>0.86507936507936511</v>
      </c>
      <c r="AA221" s="43">
        <f t="shared" si="152"/>
        <v>0.86868686868686862</v>
      </c>
      <c r="AB221" s="43">
        <f t="shared" si="153"/>
        <v>0.78688524590163944</v>
      </c>
    </row>
    <row r="222" spans="9:28" x14ac:dyDescent="0.25">
      <c r="I222" s="2">
        <v>0</v>
      </c>
      <c r="J222" s="4">
        <v>1</v>
      </c>
      <c r="K222" s="4">
        <v>3</v>
      </c>
      <c r="L222" s="4">
        <v>3</v>
      </c>
      <c r="M222" s="4">
        <v>2</v>
      </c>
      <c r="N222" s="4">
        <v>2</v>
      </c>
      <c r="P222" s="2">
        <v>0</v>
      </c>
      <c r="Q222" s="43">
        <f t="shared" si="145"/>
        <v>2.3255813953488372E-2</v>
      </c>
      <c r="R222" s="43">
        <f t="shared" si="146"/>
        <v>2.1126760563380281E-2</v>
      </c>
      <c r="S222" s="43">
        <f t="shared" si="147"/>
        <v>1.020408163265306E-2</v>
      </c>
      <c r="T222" s="43">
        <f t="shared" si="148"/>
        <v>5.7471264367816091E-3</v>
      </c>
      <c r="U222" s="43">
        <f t="shared" si="149"/>
        <v>5.434782608695652E-3</v>
      </c>
      <c r="W222" s="2">
        <v>0</v>
      </c>
      <c r="X222" s="43">
        <f t="shared" si="154"/>
        <v>0.9375</v>
      </c>
      <c r="Y222" s="43">
        <f t="shared" si="150"/>
        <v>0.94339622641509435</v>
      </c>
      <c r="Z222" s="43">
        <f t="shared" si="151"/>
        <v>0.96703296703296704</v>
      </c>
      <c r="AA222" s="43">
        <f t="shared" si="152"/>
        <v>0.97752808988764051</v>
      </c>
      <c r="AB222" s="43">
        <f t="shared" si="153"/>
        <v>0.97916666666666663</v>
      </c>
    </row>
    <row r="223" spans="9:28" x14ac:dyDescent="0.25">
      <c r="I223" s="2">
        <v>0.5</v>
      </c>
      <c r="J223" s="4">
        <v>0</v>
      </c>
      <c r="K223" s="4">
        <v>1</v>
      </c>
      <c r="L223" s="4">
        <v>0</v>
      </c>
      <c r="M223" s="4">
        <v>0</v>
      </c>
      <c r="N223" s="4">
        <v>2</v>
      </c>
      <c r="P223" s="2">
        <v>0.5</v>
      </c>
      <c r="Q223" s="43">
        <f t="shared" si="145"/>
        <v>0</v>
      </c>
      <c r="R223" s="43">
        <f t="shared" si="146"/>
        <v>1.6129032258064516E-2</v>
      </c>
      <c r="S223" s="43">
        <f t="shared" si="147"/>
        <v>0</v>
      </c>
      <c r="T223" s="43">
        <f t="shared" si="148"/>
        <v>0</v>
      </c>
      <c r="U223" s="43">
        <f t="shared" si="149"/>
        <v>8.368200836820083E-3</v>
      </c>
      <c r="W223" s="2">
        <v>0.5</v>
      </c>
      <c r="X223" s="43">
        <f t="shared" si="154"/>
        <v>1</v>
      </c>
      <c r="Y223" s="43">
        <f t="shared" si="150"/>
        <v>0.96875</v>
      </c>
      <c r="Z223" s="43">
        <f t="shared" si="151"/>
        <v>1</v>
      </c>
      <c r="AA223" s="43">
        <f t="shared" si="152"/>
        <v>1</v>
      </c>
      <c r="AB223" s="43">
        <f t="shared" si="153"/>
        <v>0.98058252427184456</v>
      </c>
    </row>
    <row r="224" spans="9:28" x14ac:dyDescent="0.25">
      <c r="I224" s="2">
        <v>0.9</v>
      </c>
      <c r="J224" s="4">
        <v>0</v>
      </c>
      <c r="K224" s="4">
        <v>0</v>
      </c>
      <c r="L224" s="4">
        <v>0</v>
      </c>
      <c r="M224" s="4">
        <v>0</v>
      </c>
      <c r="N224" s="4">
        <v>0</v>
      </c>
      <c r="P224" s="2">
        <v>0.9</v>
      </c>
      <c r="Q224" s="43" t="e">
        <f t="shared" si="145"/>
        <v>#DIV/0!</v>
      </c>
      <c r="R224" s="43">
        <f t="shared" si="146"/>
        <v>0</v>
      </c>
      <c r="S224" s="43">
        <f t="shared" si="147"/>
        <v>0</v>
      </c>
      <c r="T224" s="43">
        <f t="shared" si="148"/>
        <v>0</v>
      </c>
      <c r="U224" s="43">
        <f t="shared" si="149"/>
        <v>0</v>
      </c>
      <c r="W224" s="2">
        <v>0.9</v>
      </c>
      <c r="X224" s="43" t="e">
        <f t="shared" si="154"/>
        <v>#DIV/0!</v>
      </c>
      <c r="Y224" s="43">
        <f t="shared" si="150"/>
        <v>1</v>
      </c>
      <c r="Z224" s="43">
        <f t="shared" si="151"/>
        <v>1</v>
      </c>
      <c r="AA224" s="43">
        <f t="shared" si="152"/>
        <v>1</v>
      </c>
      <c r="AB224" s="43">
        <f t="shared" si="153"/>
        <v>1</v>
      </c>
    </row>
    <row r="225" spans="9:28" x14ac:dyDescent="0.25">
      <c r="I225" s="2" t="s">
        <v>2</v>
      </c>
      <c r="J225" s="4">
        <f>SUM(J212:J224)</f>
        <v>241</v>
      </c>
      <c r="K225" s="4">
        <f t="shared" ref="K225" si="155">SUM(K212:K224)</f>
        <v>288</v>
      </c>
      <c r="L225" s="4">
        <f t="shared" ref="L225" si="156">SUM(L212:L224)</f>
        <v>255</v>
      </c>
      <c r="M225" s="4">
        <f t="shared" ref="M225" si="157">SUM(M212:M224)</f>
        <v>160</v>
      </c>
      <c r="N225" s="4">
        <f t="shared" ref="N225" si="158">SUM(N212:N224)</f>
        <v>90</v>
      </c>
      <c r="P225" s="2" t="s">
        <v>2</v>
      </c>
      <c r="Q225" s="43">
        <f>J225/C207</f>
        <v>4.5249718362748777E-2</v>
      </c>
      <c r="R225" s="43">
        <f t="shared" ref="R225" si="159">K225/D207</f>
        <v>3.3283254362648791E-2</v>
      </c>
      <c r="S225" s="43">
        <f t="shared" ref="S225" si="160">L225/E207</f>
        <v>2.6768843166071803E-2</v>
      </c>
      <c r="T225" s="43">
        <f t="shared" ref="T225" si="161">M225/F207</f>
        <v>1.9569471624266144E-2</v>
      </c>
      <c r="U225" s="43">
        <f t="shared" ref="U225" si="162">N225/G207</f>
        <v>1.5277542013240537E-2</v>
      </c>
      <c r="W225" s="2" t="s">
        <v>2</v>
      </c>
      <c r="X225" s="43">
        <f t="shared" si="154"/>
        <v>0.68163804491413471</v>
      </c>
      <c r="Y225" s="43">
        <f t="shared" si="150"/>
        <v>0.74625550660792961</v>
      </c>
      <c r="Z225" s="43">
        <f t="shared" si="151"/>
        <v>0.77292965271593939</v>
      </c>
      <c r="AA225" s="43">
        <f t="shared" si="152"/>
        <v>0.80906921241050123</v>
      </c>
      <c r="AB225" s="43">
        <f t="shared" si="153"/>
        <v>0.83725135623869795</v>
      </c>
    </row>
  </sheetData>
  <mergeCells count="158">
    <mergeCell ref="Q26:U26"/>
    <mergeCell ref="AE24:AF25"/>
    <mergeCell ref="B2:U2"/>
    <mergeCell ref="B3:U4"/>
    <mergeCell ref="W27:Y27"/>
    <mergeCell ref="P6:U6"/>
    <mergeCell ref="P7:P8"/>
    <mergeCell ref="Q7:U7"/>
    <mergeCell ref="B6:G6"/>
    <mergeCell ref="B7:B8"/>
    <mergeCell ref="C7:G7"/>
    <mergeCell ref="I6:N6"/>
    <mergeCell ref="I7:I8"/>
    <mergeCell ref="J7:N7"/>
    <mergeCell ref="W14:X14"/>
    <mergeCell ref="W6:AC6"/>
    <mergeCell ref="Y7:AC7"/>
    <mergeCell ref="W9:W12"/>
    <mergeCell ref="Z25:AD25"/>
    <mergeCell ref="W23:AD23"/>
    <mergeCell ref="W24:Y24"/>
    <mergeCell ref="Q100:U100"/>
    <mergeCell ref="W64:W65"/>
    <mergeCell ref="X64:AB64"/>
    <mergeCell ref="W7:X7"/>
    <mergeCell ref="W8:X8"/>
    <mergeCell ref="W13:X13"/>
    <mergeCell ref="W46:AB46"/>
    <mergeCell ref="W47:W48"/>
    <mergeCell ref="X47:AB47"/>
    <mergeCell ref="W16:AB16"/>
    <mergeCell ref="W17:W18"/>
    <mergeCell ref="X17:AB17"/>
    <mergeCell ref="Z28:AD28"/>
    <mergeCell ref="Z30:AD30"/>
    <mergeCell ref="B44:AB44"/>
    <mergeCell ref="B25:G25"/>
    <mergeCell ref="B26:B27"/>
    <mergeCell ref="C26:G26"/>
    <mergeCell ref="I25:N25"/>
    <mergeCell ref="I26:I27"/>
    <mergeCell ref="J26:N26"/>
    <mergeCell ref="W26:Y26"/>
    <mergeCell ref="P25:U25"/>
    <mergeCell ref="P26:P27"/>
    <mergeCell ref="W210:W211"/>
    <mergeCell ref="X210:AB210"/>
    <mergeCell ref="W81:AB81"/>
    <mergeCell ref="W82:W83"/>
    <mergeCell ref="X82:AB82"/>
    <mergeCell ref="W135:AB135"/>
    <mergeCell ref="W136:W137"/>
    <mergeCell ref="X136:AB136"/>
    <mergeCell ref="W172:AB172"/>
    <mergeCell ref="W173:W174"/>
    <mergeCell ref="X173:AB173"/>
    <mergeCell ref="W154:AB154"/>
    <mergeCell ref="W155:W156"/>
    <mergeCell ref="X155:AB155"/>
    <mergeCell ref="W191:AB191"/>
    <mergeCell ref="W192:W193"/>
    <mergeCell ref="X192:AB192"/>
    <mergeCell ref="I210:I211"/>
    <mergeCell ref="J210:N210"/>
    <mergeCell ref="W117:AB117"/>
    <mergeCell ref="W118:W119"/>
    <mergeCell ref="X118:AB118"/>
    <mergeCell ref="P191:U191"/>
    <mergeCell ref="P209:U209"/>
    <mergeCell ref="P192:P193"/>
    <mergeCell ref="Q192:U192"/>
    <mergeCell ref="P210:P211"/>
    <mergeCell ref="Q210:U210"/>
    <mergeCell ref="P154:U154"/>
    <mergeCell ref="P172:U172"/>
    <mergeCell ref="P155:P156"/>
    <mergeCell ref="Q155:U155"/>
    <mergeCell ref="P173:P174"/>
    <mergeCell ref="Q173:U173"/>
    <mergeCell ref="P117:U117"/>
    <mergeCell ref="P135:U135"/>
    <mergeCell ref="P118:P119"/>
    <mergeCell ref="Q118:U118"/>
    <mergeCell ref="P136:P137"/>
    <mergeCell ref="Q136:U136"/>
    <mergeCell ref="W209:AB209"/>
    <mergeCell ref="I173:I174"/>
    <mergeCell ref="J173:N173"/>
    <mergeCell ref="B191:G191"/>
    <mergeCell ref="I191:N191"/>
    <mergeCell ref="I209:N209"/>
    <mergeCell ref="B192:B193"/>
    <mergeCell ref="C192:G192"/>
    <mergeCell ref="I192:I193"/>
    <mergeCell ref="J192:N192"/>
    <mergeCell ref="I136:I137"/>
    <mergeCell ref="J136:N136"/>
    <mergeCell ref="B154:G154"/>
    <mergeCell ref="I154:N154"/>
    <mergeCell ref="I172:N172"/>
    <mergeCell ref="B155:B156"/>
    <mergeCell ref="C155:G155"/>
    <mergeCell ref="I155:I156"/>
    <mergeCell ref="J155:N155"/>
    <mergeCell ref="B100:B101"/>
    <mergeCell ref="C100:G100"/>
    <mergeCell ref="I100:I101"/>
    <mergeCell ref="J100:N100"/>
    <mergeCell ref="B117:G117"/>
    <mergeCell ref="I117:N117"/>
    <mergeCell ref="P82:P83"/>
    <mergeCell ref="I135:N135"/>
    <mergeCell ref="B118:B119"/>
    <mergeCell ref="C118:G118"/>
    <mergeCell ref="I118:I119"/>
    <mergeCell ref="J118:N118"/>
    <mergeCell ref="P100:P101"/>
    <mergeCell ref="Q82:U82"/>
    <mergeCell ref="B81:G81"/>
    <mergeCell ref="I81:N81"/>
    <mergeCell ref="B82:B83"/>
    <mergeCell ref="C82:G82"/>
    <mergeCell ref="I82:I83"/>
    <mergeCell ref="J82:N82"/>
    <mergeCell ref="P99:U99"/>
    <mergeCell ref="I64:I65"/>
    <mergeCell ref="J64:N64"/>
    <mergeCell ref="B70:G70"/>
    <mergeCell ref="B99:G99"/>
    <mergeCell ref="I99:N99"/>
    <mergeCell ref="P64:P65"/>
    <mergeCell ref="Q64:U64"/>
    <mergeCell ref="P81:U81"/>
    <mergeCell ref="AE28:AH28"/>
    <mergeCell ref="AE30:AH30"/>
    <mergeCell ref="W33:Y33"/>
    <mergeCell ref="W35:Z35"/>
    <mergeCell ref="W36:X36"/>
    <mergeCell ref="W28:Y28"/>
    <mergeCell ref="W29:Y29"/>
    <mergeCell ref="W30:Y30"/>
    <mergeCell ref="W31:Y31"/>
    <mergeCell ref="W32:Y32"/>
    <mergeCell ref="B47:B48"/>
    <mergeCell ref="C47:G47"/>
    <mergeCell ref="B46:G46"/>
    <mergeCell ref="I46:N46"/>
    <mergeCell ref="I47:I48"/>
    <mergeCell ref="J47:N47"/>
    <mergeCell ref="I63:N63"/>
    <mergeCell ref="W63:AB63"/>
    <mergeCell ref="W40:X40"/>
    <mergeCell ref="W41:X41"/>
    <mergeCell ref="B63:G63"/>
    <mergeCell ref="P46:U46"/>
    <mergeCell ref="P47:P48"/>
    <mergeCell ref="Q47:U47"/>
    <mergeCell ref="P63:U63"/>
  </mergeCells>
  <phoneticPr fontId="5" type="noConversion"/>
  <conditionalFormatting sqref="C9:G23">
    <cfRule type="colorScale" priority="34">
      <colorScale>
        <cfvo type="min"/>
        <cfvo type="percentile" val="50"/>
        <cfvo type="max"/>
        <color rgb="FFF8696B"/>
        <color rgb="FFFFEB84"/>
        <color rgb="FF63BE7B"/>
      </colorScale>
    </cfRule>
  </conditionalFormatting>
  <conditionalFormatting sqref="C28:G41">
    <cfRule type="colorScale" priority="31">
      <colorScale>
        <cfvo type="min"/>
        <cfvo type="percentile" val="50"/>
        <cfvo type="max"/>
        <color rgb="FFF8696B"/>
        <color rgb="FFFFEB84"/>
        <color rgb="FF63BE7B"/>
      </colorScale>
    </cfRule>
  </conditionalFormatting>
  <conditionalFormatting sqref="C65:G67">
    <cfRule type="colorScale" priority="174">
      <colorScale>
        <cfvo type="min"/>
        <cfvo type="percentile" val="50"/>
        <cfvo type="max"/>
        <color rgb="FFF8696B"/>
        <color rgb="FFFFEB84"/>
        <color rgb="FF63BE7B"/>
      </colorScale>
    </cfRule>
  </conditionalFormatting>
  <conditionalFormatting sqref="C68:G68">
    <cfRule type="colorScale" priority="2">
      <colorScale>
        <cfvo type="min"/>
        <cfvo type="percentile" val="50"/>
        <cfvo type="max"/>
        <color rgb="FFF8696B"/>
        <color rgb="FFFFEB84"/>
        <color rgb="FF63BE7B"/>
      </colorScale>
    </cfRule>
  </conditionalFormatting>
  <conditionalFormatting sqref="C72:G74">
    <cfRule type="colorScale" priority="4">
      <colorScale>
        <cfvo type="min"/>
        <cfvo type="percentile" val="50"/>
        <cfvo type="max"/>
        <color rgb="FFF8696B"/>
        <color rgb="FFFFEB84"/>
        <color rgb="FF63BE7B"/>
      </colorScale>
    </cfRule>
  </conditionalFormatting>
  <conditionalFormatting sqref="C72:G75">
    <cfRule type="colorScale" priority="3">
      <colorScale>
        <cfvo type="min"/>
        <cfvo type="percentile" val="50"/>
        <cfvo type="max"/>
        <color rgb="FFF8696B"/>
        <color rgb="FFFFEB84"/>
        <color rgb="FF63BE7B"/>
      </colorScale>
    </cfRule>
  </conditionalFormatting>
  <conditionalFormatting sqref="J40">
    <cfRule type="colorScale" priority="28">
      <colorScale>
        <cfvo type="min"/>
        <cfvo type="percentile" val="50"/>
        <cfvo type="max"/>
        <color rgb="FFF8696B"/>
        <color rgb="FFFFEB84"/>
        <color rgb="FF63BE7B"/>
      </colorScale>
    </cfRule>
  </conditionalFormatting>
  <conditionalFormatting sqref="J9:N23">
    <cfRule type="colorScale" priority="33">
      <colorScale>
        <cfvo type="min"/>
        <cfvo type="percentile" val="50"/>
        <cfvo type="max"/>
        <color rgb="FFF8696B"/>
        <color rgb="FFFFEB84"/>
        <color rgb="FF63BE7B"/>
      </colorScale>
    </cfRule>
  </conditionalFormatting>
  <conditionalFormatting sqref="J28:N39 J41:N41 K40:N40">
    <cfRule type="colorScale" priority="30">
      <colorScale>
        <cfvo type="min"/>
        <cfvo type="percentile" val="50"/>
        <cfvo type="max"/>
        <color rgb="FFF8696B"/>
        <color rgb="FFFFEB84"/>
        <color rgb="FF63BE7B"/>
      </colorScale>
    </cfRule>
  </conditionalFormatting>
  <conditionalFormatting sqref="Q21">
    <cfRule type="colorScale" priority="26">
      <colorScale>
        <cfvo type="min"/>
        <cfvo type="percentile" val="50"/>
        <cfvo type="max"/>
        <color rgb="FFF8696B"/>
        <color rgb="FFFFEB84"/>
        <color rgb="FF63BE7B"/>
      </colorScale>
    </cfRule>
  </conditionalFormatting>
  <conditionalFormatting sqref="Q40">
    <cfRule type="colorScale" priority="27">
      <colorScale>
        <cfvo type="min"/>
        <cfvo type="percentile" val="50"/>
        <cfvo type="max"/>
        <color rgb="FFF8696B"/>
        <color rgb="FFFFEB84"/>
        <color rgb="FF63BE7B"/>
      </colorScale>
    </cfRule>
  </conditionalFormatting>
  <conditionalFormatting sqref="Q9:U20 Q22:U23 R21:U21">
    <cfRule type="colorScale" priority="32">
      <colorScale>
        <cfvo type="min"/>
        <cfvo type="percentile" val="50"/>
        <cfvo type="max"/>
        <color rgb="FFF8696B"/>
        <color rgb="FFFFEB84"/>
        <color rgb="FF63BE7B"/>
      </colorScale>
    </cfRule>
  </conditionalFormatting>
  <conditionalFormatting sqref="Q28:U39 Q41:U41 R40:U40">
    <cfRule type="colorScale" priority="29">
      <colorScale>
        <cfvo type="min"/>
        <cfvo type="percentile" val="50"/>
        <cfvo type="max"/>
        <color rgb="FFF8696B"/>
        <color rgb="FFFFEB84"/>
        <color rgb="FF63BE7B"/>
      </colorScale>
    </cfRule>
  </conditionalFormatting>
  <conditionalFormatting sqref="Q49:U61">
    <cfRule type="colorScale" priority="45">
      <colorScale>
        <cfvo type="min"/>
        <cfvo type="percentile" val="50"/>
        <cfvo type="max"/>
        <color rgb="FFF8696B"/>
        <color rgb="FFFFEB84"/>
        <color rgb="FF63BE7B"/>
      </colorScale>
    </cfRule>
  </conditionalFormatting>
  <conditionalFormatting sqref="X49:AB61">
    <cfRule type="colorScale" priority="44">
      <colorScale>
        <cfvo type="min"/>
        <cfvo type="percentile" val="50"/>
        <cfvo type="max"/>
        <color rgb="FFF8696B"/>
        <color rgb="FFFFEB84"/>
        <color rgb="FF63BE7B"/>
      </colorScale>
    </cfRule>
  </conditionalFormatting>
  <conditionalFormatting sqref="X66:AB78">
    <cfRule type="colorScale" priority="42">
      <colorScale>
        <cfvo type="min"/>
        <cfvo type="percentile" val="50"/>
        <cfvo type="max"/>
        <color rgb="FFF8696B"/>
        <color rgb="FFFFEB84"/>
        <color rgb="FF63BE7B"/>
      </colorScale>
    </cfRule>
  </conditionalFormatting>
  <conditionalFormatting sqref="X84:AB96">
    <cfRule type="colorScale" priority="43">
      <colorScale>
        <cfvo type="min"/>
        <cfvo type="percentile" val="50"/>
        <cfvo type="max"/>
        <color rgb="FFF8696B"/>
        <color rgb="FFFFEB84"/>
        <color rgb="FF63BE7B"/>
      </colorScale>
    </cfRule>
  </conditionalFormatting>
  <conditionalFormatting sqref="X120:AB133">
    <cfRule type="colorScale" priority="37">
      <colorScale>
        <cfvo type="min"/>
        <cfvo type="percentile" val="50"/>
        <cfvo type="max"/>
        <color rgb="FFF8696B"/>
        <color rgb="FFFFEB84"/>
        <color rgb="FF63BE7B"/>
      </colorScale>
    </cfRule>
  </conditionalFormatting>
  <conditionalFormatting sqref="X138:AB151">
    <cfRule type="colorScale" priority="41">
      <colorScale>
        <cfvo type="min"/>
        <cfvo type="percentile" val="50"/>
        <cfvo type="max"/>
        <color rgb="FFF8696B"/>
        <color rgb="FFFFEB84"/>
        <color rgb="FF63BE7B"/>
      </colorScale>
    </cfRule>
  </conditionalFormatting>
  <conditionalFormatting sqref="X157:AB170">
    <cfRule type="colorScale" priority="38">
      <colorScale>
        <cfvo type="min"/>
        <cfvo type="percentile" val="50"/>
        <cfvo type="max"/>
        <color rgb="FFF8696B"/>
        <color rgb="FFFFEB84"/>
        <color rgb="FF63BE7B"/>
      </colorScale>
    </cfRule>
  </conditionalFormatting>
  <conditionalFormatting sqref="X175:AB188">
    <cfRule type="colorScale" priority="40">
      <colorScale>
        <cfvo type="min"/>
        <cfvo type="percentile" val="50"/>
        <cfvo type="max"/>
        <color rgb="FFF8696B"/>
        <color rgb="FFFFEB84"/>
        <color rgb="FF63BE7B"/>
      </colorScale>
    </cfRule>
  </conditionalFormatting>
  <conditionalFormatting sqref="X194:AB207">
    <cfRule type="colorScale" priority="36">
      <colorScale>
        <cfvo type="min"/>
        <cfvo type="percentile" val="50"/>
        <cfvo type="max"/>
        <color rgb="FFF8696B"/>
        <color rgb="FFFFEB84"/>
        <color rgb="FF63BE7B"/>
      </colorScale>
    </cfRule>
  </conditionalFormatting>
  <conditionalFormatting sqref="X212:AB225">
    <cfRule type="colorScale" priority="39">
      <colorScale>
        <cfvo type="min"/>
        <cfvo type="percentile" val="50"/>
        <cfvo type="max"/>
        <color rgb="FFF8696B"/>
        <color rgb="FFFFEB84"/>
        <color rgb="FF63BE7B"/>
      </colorScale>
    </cfRule>
  </conditionalFormatting>
  <conditionalFormatting sqref="Z33:AD33">
    <cfRule type="cellIs" dxfId="37" priority="1" operator="between">
      <formula>-100</formula>
      <formula>100</formula>
    </cfRule>
    <cfRule type="cellIs" dxfId="36" priority="6" operator="lessThan">
      <formula>0</formula>
    </cfRule>
    <cfRule type="cellIs" dxfId="35" priority="7" operator="greaterThan">
      <formula>0</formula>
    </cfRule>
  </conditionalFormatting>
  <dataValidations count="2">
    <dataValidation type="list" allowBlank="1" showInputMessage="1" showErrorMessage="1" sqref="AF27" xr:uid="{8F0F5727-6DF0-41DC-9D9A-9B5228F8D896}">
      <formula1>$P$10:$P$21</formula1>
    </dataValidation>
    <dataValidation type="list" allowBlank="1" showInputMessage="1" showErrorMessage="1" sqref="AE27" xr:uid="{6A82204A-3A3E-4498-B43A-276A4544D560}">
      <formula1>$P$9:$P$18</formula1>
    </dataValidation>
  </dataValidation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FA8203-D791-4D98-835E-9E720C5ADFA2}">
  <dimension ref="B2:BE105"/>
  <sheetViews>
    <sheetView zoomScale="85" zoomScaleNormal="85" workbookViewId="0">
      <selection activeCell="Q33" sqref="Q33"/>
    </sheetView>
  </sheetViews>
  <sheetFormatPr defaultRowHeight="15" x14ac:dyDescent="0.25"/>
  <cols>
    <col min="3" max="3" width="10" customWidth="1"/>
    <col min="4" max="4" width="9.5703125" customWidth="1"/>
    <col min="5" max="5" width="9.85546875" customWidth="1"/>
    <col min="24" max="24" width="9.5703125" customWidth="1"/>
    <col min="25" max="25" width="8.42578125" customWidth="1"/>
  </cols>
  <sheetData>
    <row r="2" spans="2:34" ht="18.75" x14ac:dyDescent="0.3">
      <c r="B2" s="125" t="s">
        <v>507</v>
      </c>
      <c r="C2" s="125"/>
      <c r="D2" s="125"/>
      <c r="E2" s="125"/>
      <c r="F2" s="125"/>
      <c r="G2" s="125"/>
      <c r="H2" s="125"/>
      <c r="I2" s="125"/>
      <c r="J2" s="125"/>
      <c r="K2" s="125"/>
      <c r="L2" s="125"/>
      <c r="M2" s="125"/>
      <c r="N2" s="125"/>
      <c r="O2" s="125"/>
      <c r="P2" s="125"/>
      <c r="Q2" s="125"/>
      <c r="R2" s="125"/>
      <c r="S2" s="125"/>
      <c r="T2" s="125"/>
    </row>
    <row r="3" spans="2:34" ht="55.5" customHeight="1" x14ac:dyDescent="0.25">
      <c r="B3" s="134" t="s">
        <v>508</v>
      </c>
      <c r="C3" s="134"/>
      <c r="D3" s="134"/>
      <c r="E3" s="134"/>
      <c r="F3" s="134"/>
      <c r="G3" s="134"/>
      <c r="H3" s="134"/>
      <c r="I3" s="134"/>
      <c r="J3" s="134"/>
      <c r="K3" s="134"/>
      <c r="L3" s="134"/>
      <c r="M3" s="134"/>
      <c r="N3" s="134"/>
      <c r="O3" s="134"/>
      <c r="P3" s="134"/>
      <c r="Q3" s="134"/>
      <c r="R3" s="134"/>
      <c r="S3" s="134"/>
      <c r="T3" s="134"/>
    </row>
    <row r="4" spans="2:34" ht="75.75" customHeight="1" x14ac:dyDescent="0.25">
      <c r="B4" s="134"/>
      <c r="C4" s="134"/>
      <c r="D4" s="134"/>
      <c r="E4" s="134"/>
      <c r="F4" s="134"/>
      <c r="G4" s="134"/>
      <c r="H4" s="134"/>
      <c r="I4" s="134"/>
      <c r="J4" s="134"/>
      <c r="K4" s="134"/>
      <c r="L4" s="134"/>
      <c r="M4" s="134"/>
      <c r="N4" s="134"/>
      <c r="O4" s="134"/>
      <c r="P4" s="134"/>
      <c r="Q4" s="134"/>
      <c r="R4" s="134"/>
      <c r="S4" s="134"/>
      <c r="T4" s="134"/>
    </row>
    <row r="6" spans="2:34" x14ac:dyDescent="0.25">
      <c r="K6" t="s">
        <v>510</v>
      </c>
      <c r="W6" s="129" t="s">
        <v>482</v>
      </c>
      <c r="X6" s="129"/>
      <c r="Y6" s="129"/>
      <c r="Z6" s="129"/>
      <c r="AA6" s="129"/>
      <c r="AB6" s="129"/>
      <c r="AC6" s="129"/>
      <c r="AD6" s="129"/>
      <c r="AE6" s="129"/>
      <c r="AF6" s="129"/>
      <c r="AG6" s="129"/>
      <c r="AH6" s="129"/>
    </row>
    <row r="7" spans="2:34" x14ac:dyDescent="0.25">
      <c r="C7" s="137" t="s">
        <v>467</v>
      </c>
      <c r="D7" s="138"/>
      <c r="E7" s="139"/>
      <c r="F7" s="137" t="s">
        <v>468</v>
      </c>
      <c r="G7" s="138"/>
      <c r="H7" s="139"/>
      <c r="K7" s="129" t="s">
        <v>469</v>
      </c>
      <c r="L7" s="129"/>
      <c r="M7" s="129"/>
      <c r="N7" s="129"/>
      <c r="O7" s="129"/>
      <c r="P7" s="129"/>
      <c r="Q7" s="129"/>
      <c r="R7" s="129"/>
      <c r="S7" s="129"/>
      <c r="T7" s="129"/>
      <c r="W7" s="175" t="s">
        <v>497</v>
      </c>
      <c r="X7" s="175"/>
      <c r="Y7" s="175"/>
      <c r="Z7" s="175"/>
      <c r="AA7" s="175" t="s">
        <v>498</v>
      </c>
      <c r="AB7" s="175"/>
      <c r="AC7" s="175"/>
      <c r="AD7" s="175"/>
      <c r="AE7" s="175" t="s">
        <v>499</v>
      </c>
      <c r="AF7" s="175"/>
      <c r="AG7" s="175"/>
      <c r="AH7" s="175"/>
    </row>
    <row r="8" spans="2:34" x14ac:dyDescent="0.25">
      <c r="B8" s="101" t="s">
        <v>22</v>
      </c>
      <c r="C8" s="101" t="s">
        <v>463</v>
      </c>
      <c r="D8" s="101" t="s">
        <v>464</v>
      </c>
      <c r="E8" s="101" t="s">
        <v>465</v>
      </c>
      <c r="F8" s="101" t="s">
        <v>463</v>
      </c>
      <c r="G8" s="101" t="s">
        <v>464</v>
      </c>
      <c r="H8" s="101" t="s">
        <v>465</v>
      </c>
      <c r="J8" s="101" t="s">
        <v>22</v>
      </c>
      <c r="K8" s="102" t="s">
        <v>205</v>
      </c>
      <c r="L8" s="102" t="s">
        <v>203</v>
      </c>
      <c r="M8" s="102" t="s">
        <v>206</v>
      </c>
      <c r="N8" s="102" t="s">
        <v>199</v>
      </c>
      <c r="O8" s="102" t="s">
        <v>202</v>
      </c>
      <c r="P8" s="102" t="s">
        <v>204</v>
      </c>
      <c r="Q8" s="102" t="s">
        <v>198</v>
      </c>
      <c r="R8" s="102" t="s">
        <v>200</v>
      </c>
      <c r="S8" s="102" t="s">
        <v>201</v>
      </c>
      <c r="T8" s="102" t="s">
        <v>181</v>
      </c>
      <c r="V8" s="101" t="s">
        <v>22</v>
      </c>
      <c r="W8" s="101" t="s">
        <v>500</v>
      </c>
      <c r="X8" s="101" t="s">
        <v>501</v>
      </c>
      <c r="Y8" s="101" t="s">
        <v>502</v>
      </c>
      <c r="Z8" s="101" t="s">
        <v>503</v>
      </c>
      <c r="AA8" s="101" t="s">
        <v>500</v>
      </c>
      <c r="AB8" s="101" t="s">
        <v>501</v>
      </c>
      <c r="AC8" s="101" t="s">
        <v>502</v>
      </c>
      <c r="AD8" s="101" t="s">
        <v>503</v>
      </c>
      <c r="AE8" s="101" t="s">
        <v>500</v>
      </c>
      <c r="AF8" s="101" t="s">
        <v>501</v>
      </c>
      <c r="AG8" s="101" t="s">
        <v>502</v>
      </c>
      <c r="AH8" s="101" t="s">
        <v>503</v>
      </c>
    </row>
    <row r="9" spans="2:34" x14ac:dyDescent="0.25">
      <c r="B9" s="101">
        <v>0</v>
      </c>
      <c r="C9" s="43">
        <v>0.95849889624724061</v>
      </c>
      <c r="D9" s="43">
        <v>0.96826424870466321</v>
      </c>
      <c r="E9" s="43">
        <v>0.98191681735985537</v>
      </c>
      <c r="F9" s="43">
        <v>0.74910185700551535</v>
      </c>
      <c r="G9" s="43">
        <v>0.79314425315875858</v>
      </c>
      <c r="H9" s="43">
        <v>0.91460951526032319</v>
      </c>
      <c r="J9" s="101">
        <v>0</v>
      </c>
      <c r="K9" s="43">
        <v>0.72776280323450138</v>
      </c>
      <c r="L9" s="43">
        <v>0.40217391304347827</v>
      </c>
      <c r="M9" s="43">
        <v>0.46938775510204084</v>
      </c>
      <c r="N9" s="43">
        <v>0.88121306074992733</v>
      </c>
      <c r="O9" s="43">
        <v>0.84403669724770647</v>
      </c>
      <c r="P9" s="43">
        <v>0.76503608660785882</v>
      </c>
      <c r="Q9" s="43">
        <v>0.82917929371018617</v>
      </c>
      <c r="R9" s="43">
        <v>0.86567901234567901</v>
      </c>
      <c r="S9" s="43">
        <v>0.82204852299258957</v>
      </c>
      <c r="T9" s="43">
        <v>0.71203273070601814</v>
      </c>
      <c r="V9" s="101">
        <v>0</v>
      </c>
      <c r="W9" s="43">
        <v>0.81982267257758079</v>
      </c>
      <c r="X9" s="43">
        <v>0.87401208740120873</v>
      </c>
      <c r="Y9" s="43">
        <v>0.9453836150845254</v>
      </c>
      <c r="Z9" s="43">
        <v>0.98787878787878791</v>
      </c>
      <c r="AA9" s="43">
        <v>0.78543307086614178</v>
      </c>
      <c r="AB9" s="43">
        <v>0.84232954545454541</v>
      </c>
      <c r="AC9" s="43">
        <v>0.94170403587443952</v>
      </c>
      <c r="AD9" s="43">
        <v>1</v>
      </c>
      <c r="AE9" s="43">
        <v>0.79061976549413737</v>
      </c>
      <c r="AF9" s="43">
        <v>0.82614840989399296</v>
      </c>
      <c r="AG9" s="43">
        <v>0.93377483443708609</v>
      </c>
      <c r="AH9" s="43">
        <v>0.9907407407407407</v>
      </c>
    </row>
    <row r="10" spans="2:34" x14ac:dyDescent="0.25">
      <c r="B10" s="101">
        <v>1</v>
      </c>
      <c r="C10" s="43">
        <v>0.94511655355562108</v>
      </c>
      <c r="D10" s="43">
        <v>0.96535244922341701</v>
      </c>
      <c r="E10" s="43">
        <v>0.98537095088819227</v>
      </c>
      <c r="F10" s="43">
        <v>0.74777102057657463</v>
      </c>
      <c r="G10" s="43">
        <v>0.78450792066857922</v>
      </c>
      <c r="H10" s="43">
        <v>0.91274802935580324</v>
      </c>
      <c r="J10" s="101">
        <v>1</v>
      </c>
      <c r="K10" s="43">
        <v>0.77155172413793105</v>
      </c>
      <c r="L10" s="43">
        <v>0.55227882037533516</v>
      </c>
      <c r="M10" s="43">
        <v>0.55555555555555558</v>
      </c>
      <c r="N10" s="43">
        <v>0.86695918536302674</v>
      </c>
      <c r="O10" s="43">
        <v>0.84618834080717487</v>
      </c>
      <c r="P10" s="43">
        <v>0.75776397515527949</v>
      </c>
      <c r="Q10" s="43">
        <v>0.78015041633091597</v>
      </c>
      <c r="R10" s="43">
        <v>0.85810850183555731</v>
      </c>
      <c r="S10" s="43">
        <v>0.8068579004459443</v>
      </c>
      <c r="T10" s="43">
        <v>0.68517476898352747</v>
      </c>
      <c r="V10" s="101">
        <v>1</v>
      </c>
      <c r="W10" s="43">
        <v>0.77044476327116207</v>
      </c>
      <c r="X10" s="43">
        <v>0.82324286708420324</v>
      </c>
      <c r="Y10" s="43">
        <v>0.93858560794044665</v>
      </c>
      <c r="Z10" s="43">
        <v>0.9553571428571429</v>
      </c>
      <c r="AA10" s="43">
        <v>0.79452054794520544</v>
      </c>
      <c r="AB10" s="43">
        <v>0.8299256505576208</v>
      </c>
      <c r="AC10" s="43">
        <v>0.92941176470588238</v>
      </c>
      <c r="AD10" s="43">
        <v>1</v>
      </c>
      <c r="AE10" s="43">
        <v>0.75285667646098597</v>
      </c>
      <c r="AF10" s="43">
        <v>0.81351791530944628</v>
      </c>
      <c r="AG10" s="43">
        <v>0.93087008343265798</v>
      </c>
      <c r="AH10" s="43">
        <v>0.95336787564766834</v>
      </c>
    </row>
    <row r="11" spans="2:34" x14ac:dyDescent="0.25">
      <c r="B11" s="101">
        <v>2</v>
      </c>
      <c r="C11" s="43">
        <v>0.93915343915343918</v>
      </c>
      <c r="D11" s="43">
        <v>0.95148968678380441</v>
      </c>
      <c r="E11" s="43">
        <v>0.97612488521579432</v>
      </c>
      <c r="F11" s="43">
        <v>0.74373028595066959</v>
      </c>
      <c r="G11" s="43">
        <v>0.7751338354051357</v>
      </c>
      <c r="H11" s="43">
        <v>0.90378121020871394</v>
      </c>
      <c r="J11" s="101">
        <v>2</v>
      </c>
      <c r="K11" s="43">
        <v>0.77473708017641074</v>
      </c>
      <c r="L11" s="43">
        <v>0.62347826086956526</v>
      </c>
      <c r="M11" s="43">
        <v>0.55707762557077622</v>
      </c>
      <c r="N11" s="43">
        <v>0.854304828388598</v>
      </c>
      <c r="O11" s="43">
        <v>0.84773362498480986</v>
      </c>
      <c r="P11" s="43">
        <v>0.75656231771339688</v>
      </c>
      <c r="Q11" s="43">
        <v>0.74139745343575714</v>
      </c>
      <c r="R11" s="43">
        <v>0.83637538362138586</v>
      </c>
      <c r="S11" s="43">
        <v>0.79375710099862462</v>
      </c>
      <c r="T11" s="43">
        <v>0.64683500518851611</v>
      </c>
      <c r="V11" s="101">
        <v>2</v>
      </c>
      <c r="W11" s="43">
        <v>0.74527027027027026</v>
      </c>
      <c r="X11" s="43">
        <v>0.7975224263135412</v>
      </c>
      <c r="Y11" s="43">
        <v>0.91363636363636369</v>
      </c>
      <c r="Z11" s="43">
        <v>0.95851528384279472</v>
      </c>
      <c r="AA11" s="43">
        <v>0.78943805010155721</v>
      </c>
      <c r="AB11" s="43">
        <v>0.823943661971831</v>
      </c>
      <c r="AC11" s="43">
        <v>0.92011019283746553</v>
      </c>
      <c r="AD11" s="43">
        <v>0.97368421052631582</v>
      </c>
      <c r="AE11" s="43">
        <v>0.74028629856850714</v>
      </c>
      <c r="AF11" s="43">
        <v>0.7996894409937888</v>
      </c>
      <c r="AG11" s="43">
        <v>0.90460157126823793</v>
      </c>
      <c r="AH11" s="43">
        <v>0.9821428571428571</v>
      </c>
    </row>
    <row r="12" spans="2:34" x14ac:dyDescent="0.25">
      <c r="B12" s="101">
        <v>3</v>
      </c>
      <c r="C12" s="43">
        <v>0.93752283522104496</v>
      </c>
      <c r="D12" s="43">
        <v>0.95500218435998252</v>
      </c>
      <c r="E12" s="43">
        <v>0.97289972899728994</v>
      </c>
      <c r="F12" s="43">
        <v>0.74304746368367902</v>
      </c>
      <c r="G12" s="43">
        <v>0.76422027338199994</v>
      </c>
      <c r="H12" s="43">
        <v>0.89723638314998655</v>
      </c>
      <c r="J12" s="101">
        <v>3</v>
      </c>
      <c r="K12" s="43">
        <v>0.7880132350729433</v>
      </c>
      <c r="L12" s="43">
        <v>0.65277777777777779</v>
      </c>
      <c r="M12" s="43">
        <v>0.66174298375184637</v>
      </c>
      <c r="N12" s="43">
        <v>0.84316948873910902</v>
      </c>
      <c r="O12" s="43">
        <v>0.84903620969194737</v>
      </c>
      <c r="P12" s="43">
        <v>0.76325088339222613</v>
      </c>
      <c r="Q12" s="43">
        <v>0.70252237591537836</v>
      </c>
      <c r="R12" s="43">
        <v>0.81318540370679149</v>
      </c>
      <c r="S12" s="43">
        <v>0.77515317639471137</v>
      </c>
      <c r="T12" s="43">
        <v>0.60766239377790576</v>
      </c>
      <c r="V12" s="101">
        <v>3</v>
      </c>
      <c r="W12" s="43">
        <v>0.70806146074510634</v>
      </c>
      <c r="X12" s="43">
        <v>0.75477867203219318</v>
      </c>
      <c r="Y12" s="43">
        <v>0.90158172231985945</v>
      </c>
      <c r="Z12" s="43">
        <v>0.9447004608294931</v>
      </c>
      <c r="AA12" s="43">
        <v>0.76394502829426025</v>
      </c>
      <c r="AB12" s="43">
        <v>0.80501930501930496</v>
      </c>
      <c r="AC12" s="43">
        <v>0.89565217391304353</v>
      </c>
      <c r="AD12" s="43">
        <v>0.96341463414634143</v>
      </c>
      <c r="AE12" s="43">
        <v>0.75405007363770249</v>
      </c>
      <c r="AF12" s="43">
        <v>0.75595553202752774</v>
      </c>
      <c r="AG12" s="43">
        <v>0.89174560216508791</v>
      </c>
      <c r="AH12" s="43">
        <v>0.949238578680203</v>
      </c>
    </row>
    <row r="13" spans="2:34" x14ac:dyDescent="0.25">
      <c r="B13" s="101">
        <v>4</v>
      </c>
      <c r="C13" s="43">
        <v>0.9264214046822743</v>
      </c>
      <c r="D13" s="43">
        <v>0.93079767564712101</v>
      </c>
      <c r="E13" s="43">
        <v>0.94936708860759489</v>
      </c>
      <c r="F13" s="43">
        <v>0.73015446280183793</v>
      </c>
      <c r="G13" s="43">
        <v>0.75241328413284136</v>
      </c>
      <c r="H13" s="43">
        <v>0.87909274913680202</v>
      </c>
      <c r="J13" s="101">
        <v>4</v>
      </c>
      <c r="K13" s="43">
        <v>0.79068322981366457</v>
      </c>
      <c r="L13" s="43">
        <v>0.69176090468497575</v>
      </c>
      <c r="M13" s="43">
        <v>0.70861678004535145</v>
      </c>
      <c r="N13" s="43">
        <v>0.82348114353234647</v>
      </c>
      <c r="O13" s="43">
        <v>0.85148947322442559</v>
      </c>
      <c r="P13" s="43">
        <v>0.76511526750761205</v>
      </c>
      <c r="Q13" s="43">
        <v>0.65439413175342076</v>
      </c>
      <c r="R13" s="43">
        <v>0.77976135417630188</v>
      </c>
      <c r="S13" s="43">
        <v>0.76458493960421481</v>
      </c>
      <c r="T13" s="43">
        <v>0.53255895811334042</v>
      </c>
      <c r="V13" s="101">
        <v>4</v>
      </c>
      <c r="W13" s="43">
        <v>0.64819506016466122</v>
      </c>
      <c r="X13" s="43">
        <v>0.69217687074829937</v>
      </c>
      <c r="Y13" s="43">
        <v>0.83421250941974379</v>
      </c>
      <c r="Z13" s="43">
        <v>0.90434782608695652</v>
      </c>
      <c r="AA13" s="43">
        <v>0.75583864118895971</v>
      </c>
      <c r="AB13" s="43">
        <v>0.78140703517587939</v>
      </c>
      <c r="AC13" s="43">
        <v>0.87152777777777779</v>
      </c>
      <c r="AD13" s="43">
        <v>0.97142857142857142</v>
      </c>
      <c r="AE13" s="43">
        <v>0.67337087691069997</v>
      </c>
      <c r="AF13" s="43">
        <v>0.75578406169665813</v>
      </c>
      <c r="AG13" s="43">
        <v>0.92016806722689071</v>
      </c>
      <c r="AH13" s="43">
        <v>0.92800000000000005</v>
      </c>
    </row>
    <row r="14" spans="2:34" x14ac:dyDescent="0.25">
      <c r="B14" s="101">
        <v>5</v>
      </c>
      <c r="C14" s="43">
        <v>0.89083232810615198</v>
      </c>
      <c r="D14" s="43">
        <v>0.92174515235457066</v>
      </c>
      <c r="E14" s="43">
        <v>0.95459976105137401</v>
      </c>
      <c r="F14" s="43">
        <v>0.72135577768371695</v>
      </c>
      <c r="G14" s="43">
        <v>0.73597155665481528</v>
      </c>
      <c r="H14" s="43">
        <v>0.86175408791675512</v>
      </c>
      <c r="J14" s="101">
        <v>5</v>
      </c>
      <c r="K14" s="43">
        <v>0.7931743918673605</v>
      </c>
      <c r="L14" s="43">
        <v>0.71631593331511345</v>
      </c>
      <c r="M14" s="43">
        <v>0.7132947976878613</v>
      </c>
      <c r="N14" s="43">
        <v>0.81327140013271404</v>
      </c>
      <c r="O14" s="43">
        <v>0.84339914827719709</v>
      </c>
      <c r="P14" s="43">
        <v>0.78391019644527593</v>
      </c>
      <c r="Q14" s="43">
        <v>0.59409282700421939</v>
      </c>
      <c r="R14" s="43">
        <v>0.74578075110232633</v>
      </c>
      <c r="S14" s="43">
        <v>0.73643222195181313</v>
      </c>
      <c r="T14" s="43">
        <v>0.42946708463949845</v>
      </c>
      <c r="V14" s="101">
        <v>5</v>
      </c>
      <c r="W14" s="43">
        <v>0.55944798301486198</v>
      </c>
      <c r="X14" s="43">
        <v>0.62015945330296129</v>
      </c>
      <c r="Y14" s="43">
        <v>0.78795180722891567</v>
      </c>
      <c r="Z14" s="43">
        <v>0.85140562248995988</v>
      </c>
      <c r="AA14" s="43">
        <v>0.71567043618739901</v>
      </c>
      <c r="AB14" s="43">
        <v>0.74769797421731121</v>
      </c>
      <c r="AC14" s="43">
        <v>0.88235294117647056</v>
      </c>
      <c r="AD14" s="43">
        <v>0.9285714285714286</v>
      </c>
      <c r="AE14" s="43">
        <v>0.68039538714991765</v>
      </c>
      <c r="AF14" s="43">
        <v>0.70364238410596025</v>
      </c>
      <c r="AG14" s="43">
        <v>0.83859649122807023</v>
      </c>
      <c r="AH14" s="43">
        <v>0.86301369863013699</v>
      </c>
    </row>
    <row r="15" spans="2:34" x14ac:dyDescent="0.25">
      <c r="B15" s="101">
        <v>6</v>
      </c>
      <c r="C15" s="43">
        <v>0.87802907915993533</v>
      </c>
      <c r="D15" s="43">
        <v>0.89473684210526316</v>
      </c>
      <c r="E15" s="43">
        <v>0.92378048780487809</v>
      </c>
      <c r="F15" s="43">
        <v>0.69684275509304172</v>
      </c>
      <c r="G15" s="43">
        <v>0.7135493748405205</v>
      </c>
      <c r="H15" s="43">
        <v>0.84431878423749784</v>
      </c>
      <c r="J15" s="101">
        <v>6</v>
      </c>
      <c r="K15" s="43">
        <v>0.79337809373354395</v>
      </c>
      <c r="L15" s="43">
        <v>0.74883600620796686</v>
      </c>
      <c r="M15" s="43">
        <v>0.75132275132275128</v>
      </c>
      <c r="N15" s="43">
        <v>0.78783000643915002</v>
      </c>
      <c r="O15" s="43">
        <v>0.83626803619466861</v>
      </c>
      <c r="P15" s="43">
        <v>0.79307025986525503</v>
      </c>
      <c r="Q15" s="43">
        <v>0.51769188894937401</v>
      </c>
      <c r="R15" s="43">
        <v>0.70697549151629413</v>
      </c>
      <c r="S15" s="43">
        <v>0.65953307392996108</v>
      </c>
      <c r="T15" s="43">
        <v>0.33576642335766421</v>
      </c>
      <c r="V15" s="101">
        <v>6</v>
      </c>
      <c r="W15" s="43">
        <v>0.45797598627787306</v>
      </c>
      <c r="X15" s="43">
        <v>0.5031503150315032</v>
      </c>
      <c r="Y15" s="43">
        <v>0.70996441281138789</v>
      </c>
      <c r="Z15" s="43">
        <v>0.75</v>
      </c>
      <c r="AA15" s="43">
        <v>0.6572104018912529</v>
      </c>
      <c r="AB15" s="43">
        <v>0.69340974212034379</v>
      </c>
      <c r="AC15" s="43">
        <v>0.83443708609271527</v>
      </c>
      <c r="AD15" s="43">
        <v>0.89473684210526316</v>
      </c>
      <c r="AE15" s="43">
        <v>0.53676470588235292</v>
      </c>
      <c r="AF15" s="43">
        <v>0.63604240282685509</v>
      </c>
      <c r="AG15" s="43">
        <v>0.7321428571428571</v>
      </c>
      <c r="AH15" s="43">
        <v>0.94285714285714284</v>
      </c>
    </row>
    <row r="16" spans="2:34" x14ac:dyDescent="0.25">
      <c r="B16" s="101">
        <v>7</v>
      </c>
      <c r="C16" s="43">
        <v>0.8145065398335315</v>
      </c>
      <c r="D16" s="43">
        <v>0.87679425837320579</v>
      </c>
      <c r="E16" s="43">
        <v>0.87626774847870181</v>
      </c>
      <c r="F16" s="43">
        <v>0.67432714759739465</v>
      </c>
      <c r="G16" s="43">
        <v>0.69021057035280997</v>
      </c>
      <c r="H16" s="43">
        <v>0.80389272377503673</v>
      </c>
      <c r="J16" s="101">
        <v>7</v>
      </c>
      <c r="K16" s="43">
        <v>0.79145393134867648</v>
      </c>
      <c r="L16" s="43">
        <v>0.77452619843924186</v>
      </c>
      <c r="M16" s="43">
        <v>0.76390977443609021</v>
      </c>
      <c r="N16" s="43">
        <v>0.7647234381217668</v>
      </c>
      <c r="O16" s="43">
        <v>0.81717451523545703</v>
      </c>
      <c r="P16" s="43">
        <v>0.76110260336906588</v>
      </c>
      <c r="Q16" s="43">
        <v>0.42570281124497994</v>
      </c>
      <c r="R16" s="43">
        <v>0.65895953757225434</v>
      </c>
      <c r="S16" s="43">
        <v>0.5757575757575758</v>
      </c>
      <c r="T16" s="43">
        <v>0.21593830334190231</v>
      </c>
      <c r="V16" s="101">
        <v>7</v>
      </c>
      <c r="W16" s="43">
        <v>0.40902679830747529</v>
      </c>
      <c r="X16" s="43">
        <v>0.39705882352941174</v>
      </c>
      <c r="Y16" s="43">
        <v>0.58448753462603875</v>
      </c>
      <c r="Z16" s="43">
        <v>0.56521739130434778</v>
      </c>
      <c r="AA16" s="43">
        <v>0.62655601659751037</v>
      </c>
      <c r="AB16" s="43">
        <v>0.65158371040723984</v>
      </c>
      <c r="AC16" s="43">
        <v>0.83809523809523812</v>
      </c>
      <c r="AD16" s="43">
        <v>0.92</v>
      </c>
      <c r="AE16" s="43">
        <v>0.53939393939393943</v>
      </c>
      <c r="AF16" s="43">
        <v>0.57037037037037042</v>
      </c>
      <c r="AG16" s="43">
        <v>0.64179104477611937</v>
      </c>
      <c r="AH16" s="43">
        <v>0.79166666666666663</v>
      </c>
    </row>
    <row r="17" spans="2:34" x14ac:dyDescent="0.25">
      <c r="B17" s="101">
        <v>8</v>
      </c>
      <c r="C17" s="43">
        <v>0.81268436578171088</v>
      </c>
      <c r="D17" s="43">
        <v>0.82407407407407407</v>
      </c>
      <c r="E17" s="43">
        <v>0.8537170263788969</v>
      </c>
      <c r="F17" s="43">
        <v>0.63526289600265384</v>
      </c>
      <c r="G17" s="43">
        <v>0.65163472378804965</v>
      </c>
      <c r="H17" s="43">
        <v>0.76070268674343078</v>
      </c>
      <c r="J17" s="101">
        <v>8</v>
      </c>
      <c r="K17" s="43">
        <v>0.77147283819114942</v>
      </c>
      <c r="L17" s="43">
        <v>0.78989964389770151</v>
      </c>
      <c r="M17" s="43">
        <v>0.79316239316239312</v>
      </c>
      <c r="N17" s="43">
        <v>0.72520148791072536</v>
      </c>
      <c r="O17" s="43">
        <v>0.79917535774921178</v>
      </c>
      <c r="P17" s="43">
        <v>0.71788715486194477</v>
      </c>
      <c r="Q17" s="43">
        <v>0.33046471600688471</v>
      </c>
      <c r="R17" s="43">
        <v>0.58135731807031887</v>
      </c>
      <c r="S17" s="43">
        <v>0.4878444084278768</v>
      </c>
      <c r="T17" s="43">
        <v>0.14754098360655737</v>
      </c>
      <c r="V17" s="101">
        <v>8</v>
      </c>
      <c r="W17" s="43">
        <v>0.28827037773359843</v>
      </c>
      <c r="X17" s="43">
        <v>0.3771186440677966</v>
      </c>
      <c r="Y17" s="43">
        <v>0.37610619469026546</v>
      </c>
      <c r="Z17" s="43">
        <v>0.550561797752809</v>
      </c>
      <c r="AA17" s="43">
        <v>0.52413793103448281</v>
      </c>
      <c r="AB17" s="43">
        <v>0.55645161290322576</v>
      </c>
      <c r="AC17" s="43">
        <v>0.67796610169491522</v>
      </c>
      <c r="AD17" s="43">
        <v>0.9285714285714286</v>
      </c>
      <c r="AE17" s="43">
        <v>0.38202247191011235</v>
      </c>
      <c r="AF17" s="43">
        <v>0.47191011235955055</v>
      </c>
      <c r="AG17" s="43">
        <v>0.6</v>
      </c>
      <c r="AH17" s="43">
        <v>0.75</v>
      </c>
    </row>
    <row r="18" spans="2:34" x14ac:dyDescent="0.25">
      <c r="B18" s="101">
        <v>9</v>
      </c>
      <c r="C18" s="43">
        <v>0.7004504504504504</v>
      </c>
      <c r="D18" s="43">
        <v>0.79828326180257514</v>
      </c>
      <c r="E18" s="43">
        <v>0.75958188153310102</v>
      </c>
      <c r="F18" s="43">
        <v>0.58204298590247283</v>
      </c>
      <c r="G18" s="43">
        <v>0.60393151553582747</v>
      </c>
      <c r="H18" s="43">
        <v>0.72257814016695787</v>
      </c>
      <c r="J18" s="101">
        <v>9</v>
      </c>
      <c r="K18" s="43">
        <v>0.75794833581718823</v>
      </c>
      <c r="L18" s="43">
        <v>0.79023799919322313</v>
      </c>
      <c r="M18" s="43">
        <v>0.77304964539007093</v>
      </c>
      <c r="N18" s="43">
        <v>0.65616264294790339</v>
      </c>
      <c r="O18" s="43">
        <v>0.75621521335807051</v>
      </c>
      <c r="P18" s="43">
        <v>0.64785992217898836</v>
      </c>
      <c r="Q18" s="43">
        <v>0.27925531914893614</v>
      </c>
      <c r="R18" s="43">
        <v>0.49162011173184356</v>
      </c>
      <c r="S18" s="43">
        <v>0.38422391857506361</v>
      </c>
      <c r="T18" s="43">
        <v>7.7821011673151752E-2</v>
      </c>
      <c r="V18" s="101">
        <v>9</v>
      </c>
      <c r="W18" s="43">
        <v>0.17159763313609466</v>
      </c>
      <c r="X18" s="43">
        <v>0.19714285714285715</v>
      </c>
      <c r="Y18" s="43">
        <v>0.27322404371584702</v>
      </c>
      <c r="Z18" s="43">
        <v>0.32075471698113206</v>
      </c>
      <c r="AA18" s="43">
        <v>0.47</v>
      </c>
      <c r="AB18" s="43">
        <v>0.47058823529411764</v>
      </c>
      <c r="AC18" s="43">
        <v>0.51351351351351349</v>
      </c>
      <c r="AD18" s="43">
        <v>0.875</v>
      </c>
      <c r="AE18" s="43">
        <v>0.17460317460317459</v>
      </c>
      <c r="AF18" s="43">
        <v>0.4</v>
      </c>
      <c r="AG18" s="43">
        <v>0.3888888888888889</v>
      </c>
      <c r="AH18" s="43">
        <v>0.33333333333333331</v>
      </c>
    </row>
    <row r="19" spans="2:34" x14ac:dyDescent="0.25">
      <c r="B19" s="101">
        <v>10</v>
      </c>
      <c r="C19" s="43">
        <v>0.65806451612903227</v>
      </c>
      <c r="D19" s="43">
        <v>0.68078175895765469</v>
      </c>
      <c r="E19" s="43">
        <v>0.74786324786324787</v>
      </c>
      <c r="F19" s="43">
        <v>0.53383705650459923</v>
      </c>
      <c r="G19" s="43">
        <v>0.54669901230289375</v>
      </c>
      <c r="H19" s="43">
        <v>0.66208939149165325</v>
      </c>
      <c r="J19" s="101">
        <v>10</v>
      </c>
      <c r="K19" s="43">
        <v>0.73174872665534807</v>
      </c>
      <c r="L19" s="43">
        <v>0.79265536723163843</v>
      </c>
      <c r="M19" s="43">
        <v>0.79</v>
      </c>
      <c r="N19" s="43">
        <v>0.59797979797979794</v>
      </c>
      <c r="O19" s="43">
        <v>0.71507016473459428</v>
      </c>
      <c r="P19" s="43">
        <v>0.49206349206349204</v>
      </c>
      <c r="Q19" s="43">
        <v>0.17228464419475656</v>
      </c>
      <c r="R19" s="43">
        <v>0.37081339712918659</v>
      </c>
      <c r="S19" s="43">
        <v>0.26258992805755393</v>
      </c>
      <c r="T19" s="43">
        <v>0.04</v>
      </c>
      <c r="V19" s="101">
        <v>10</v>
      </c>
      <c r="W19" s="43">
        <v>0.13131313131313133</v>
      </c>
      <c r="X19" s="43">
        <v>0.13793103448275862</v>
      </c>
      <c r="Y19" s="43">
        <v>0.19354838709677419</v>
      </c>
      <c r="Z19" s="43">
        <v>0.2558139534883721</v>
      </c>
      <c r="AA19" s="43">
        <v>0.3</v>
      </c>
      <c r="AB19" s="43">
        <v>0.38095238095238093</v>
      </c>
      <c r="AC19" s="43">
        <v>0.5</v>
      </c>
      <c r="AD19" s="43">
        <v>0.7142857142857143</v>
      </c>
      <c r="AE19" s="43">
        <v>0.05</v>
      </c>
      <c r="AF19" s="43">
        <v>0.12</v>
      </c>
      <c r="AG19" s="43">
        <v>0.49</v>
      </c>
      <c r="AH19" s="43">
        <v>0.49</v>
      </c>
    </row>
    <row r="20" spans="2:34" x14ac:dyDescent="0.25">
      <c r="B20" s="101">
        <v>11</v>
      </c>
      <c r="C20" s="43">
        <v>0.62068965517241381</v>
      </c>
      <c r="D20" s="43">
        <v>0.62200956937799046</v>
      </c>
      <c r="E20" s="43">
        <v>0.57668711656441718</v>
      </c>
      <c r="F20" s="43">
        <v>0.48412514484356894</v>
      </c>
      <c r="G20" s="43">
        <v>0.49002217294900224</v>
      </c>
      <c r="H20" s="43">
        <v>0.5975921196643561</v>
      </c>
      <c r="J20" s="101">
        <v>11</v>
      </c>
      <c r="K20" s="43">
        <v>0.69755625453665615</v>
      </c>
      <c r="L20" s="43">
        <v>0.78140703517587939</v>
      </c>
      <c r="M20" s="43">
        <v>0.76371308016877637</v>
      </c>
      <c r="N20" s="43">
        <v>0.51446945337620575</v>
      </c>
      <c r="O20" s="43">
        <v>0.67924528301886788</v>
      </c>
      <c r="P20" s="43">
        <v>0.4391891891891892</v>
      </c>
      <c r="Q20" s="43">
        <v>0.18279569892473119</v>
      </c>
      <c r="R20" s="43">
        <v>0.32646048109965636</v>
      </c>
      <c r="S20" s="43">
        <v>0.13821138211382114</v>
      </c>
      <c r="T20" s="43">
        <v>2.8169014084507043E-2</v>
      </c>
      <c r="V20" s="101">
        <v>11</v>
      </c>
      <c r="W20" s="43">
        <v>0.11173184357541899</v>
      </c>
      <c r="X20" s="43">
        <v>8.1218274111675121E-2</v>
      </c>
      <c r="Y20" s="43">
        <v>7.6923076923076927E-2</v>
      </c>
      <c r="Z20" s="43">
        <v>0.12903225806451613</v>
      </c>
      <c r="AA20" s="43">
        <v>0.29032258064516131</v>
      </c>
      <c r="AB20" s="43">
        <v>0.25</v>
      </c>
      <c r="AC20" s="43">
        <v>0.38461538461538464</v>
      </c>
      <c r="AD20" s="43">
        <v>0.79</v>
      </c>
      <c r="AE20" s="43">
        <v>0.11904761904761904</v>
      </c>
      <c r="AF20" s="43">
        <v>0.1</v>
      </c>
      <c r="AG20" s="43">
        <v>0.35714285714285715</v>
      </c>
      <c r="AH20" s="43">
        <v>0</v>
      </c>
    </row>
    <row r="21" spans="2:34" x14ac:dyDescent="0.25">
      <c r="B21" s="101">
        <v>12</v>
      </c>
      <c r="C21" s="43">
        <v>0.58620689655172409</v>
      </c>
      <c r="D21" s="43">
        <v>0.60135135135135132</v>
      </c>
      <c r="E21" s="43">
        <v>0.54700854700854706</v>
      </c>
      <c r="F21" s="43">
        <v>0.42534666236697838</v>
      </c>
      <c r="G21" s="43">
        <v>0.43564690026954178</v>
      </c>
      <c r="H21" s="43">
        <v>0.52273863068465765</v>
      </c>
      <c r="J21" s="101">
        <v>12</v>
      </c>
      <c r="K21" s="43">
        <v>0.65527638190954773</v>
      </c>
      <c r="L21" s="43">
        <v>0.77239709443099269</v>
      </c>
      <c r="M21" s="43">
        <v>0.68367346938775508</v>
      </c>
      <c r="N21" s="43">
        <v>0.39605911330049259</v>
      </c>
      <c r="O21" s="43">
        <v>0.59264705882352942</v>
      </c>
      <c r="P21" s="43">
        <v>0.32941176470588235</v>
      </c>
      <c r="Q21" s="43">
        <v>6.1538461538461542E-2</v>
      </c>
      <c r="R21" s="43">
        <v>0.23783783783783785</v>
      </c>
      <c r="S21" s="43">
        <v>0.12755102040816327</v>
      </c>
      <c r="T21" s="43">
        <v>3.4782608695652174E-2</v>
      </c>
      <c r="V21" s="101">
        <v>12</v>
      </c>
      <c r="W21" s="43">
        <v>4.1322314049586778E-2</v>
      </c>
      <c r="X21" s="43">
        <v>3.896103896103896E-2</v>
      </c>
      <c r="Y21" s="43">
        <v>7.0588235294117646E-2</v>
      </c>
      <c r="Z21" s="43">
        <v>9.6774193548387094E-2</v>
      </c>
      <c r="AA21" s="43">
        <v>0.125</v>
      </c>
      <c r="AB21" s="43">
        <v>0.2857142857142857</v>
      </c>
      <c r="AC21" s="43">
        <v>0.49</v>
      </c>
      <c r="AD21" s="43">
        <v>0.79</v>
      </c>
      <c r="AE21" s="43">
        <v>6.8965517241379309E-2</v>
      </c>
      <c r="AF21" s="43">
        <v>9.375E-2</v>
      </c>
      <c r="AG21" s="43">
        <v>0.25</v>
      </c>
      <c r="AH21" s="43">
        <v>0.1111111111111111</v>
      </c>
    </row>
    <row r="22" spans="2:34" x14ac:dyDescent="0.25">
      <c r="B22" s="101">
        <v>13</v>
      </c>
      <c r="C22" s="43">
        <v>0.54400000000000004</v>
      </c>
      <c r="D22" s="43">
        <v>0.51694915254237284</v>
      </c>
      <c r="E22" s="43">
        <v>0.61764705882352944</v>
      </c>
      <c r="F22" s="43">
        <v>0.38030035335689044</v>
      </c>
      <c r="G22" s="43">
        <v>0.37168949771689497</v>
      </c>
      <c r="H22" s="43">
        <v>0.4450651769087523</v>
      </c>
      <c r="J22" s="101">
        <v>13</v>
      </c>
      <c r="K22" s="43">
        <v>0.60485436893203881</v>
      </c>
      <c r="L22" s="43">
        <v>0.77195945945945943</v>
      </c>
      <c r="M22" s="43">
        <v>0.68902439024390238</v>
      </c>
      <c r="N22" s="43">
        <v>0.34805890227576974</v>
      </c>
      <c r="O22" s="43">
        <v>0.48329621380846327</v>
      </c>
      <c r="P22" s="43">
        <v>0.32786885245901637</v>
      </c>
      <c r="Q22" s="43">
        <v>3.787878787878788E-2</v>
      </c>
      <c r="R22" s="43">
        <v>0.12949640287769784</v>
      </c>
      <c r="S22" s="43">
        <v>5.7692307692307696E-2</v>
      </c>
      <c r="T22" s="43">
        <v>2.2988505747126436E-2</v>
      </c>
      <c r="V22" s="101">
        <v>13</v>
      </c>
      <c r="W22" s="43">
        <v>3.6363636363636362E-2</v>
      </c>
      <c r="X22" s="43">
        <v>7.2727272727272724E-2</v>
      </c>
      <c r="Y22" s="43">
        <v>8.9743589743589744E-2</v>
      </c>
      <c r="Z22" s="43">
        <v>0</v>
      </c>
      <c r="AA22" s="43">
        <v>6.6666666666666666E-2</v>
      </c>
      <c r="AB22" s="43">
        <v>0.13636363636363635</v>
      </c>
      <c r="AC22" s="43">
        <v>0.33333333333333331</v>
      </c>
      <c r="AD22" s="43">
        <v>0</v>
      </c>
      <c r="AE22" s="43">
        <v>0</v>
      </c>
      <c r="AF22" s="43">
        <v>3.8461538461538464E-2</v>
      </c>
      <c r="AG22" s="43">
        <v>9.0909090909090912E-2</v>
      </c>
      <c r="AH22" s="43">
        <v>0</v>
      </c>
    </row>
    <row r="23" spans="2:34" x14ac:dyDescent="0.25">
      <c r="B23" s="101">
        <v>14</v>
      </c>
      <c r="C23" s="43">
        <v>0.38095238095238093</v>
      </c>
      <c r="D23" s="43">
        <v>0.45161290322580644</v>
      </c>
      <c r="E23" s="43">
        <v>0.39726027397260272</v>
      </c>
      <c r="F23" s="43">
        <v>0.3299556681443952</v>
      </c>
      <c r="G23" s="43">
        <v>0.34457388105456777</v>
      </c>
      <c r="H23" s="43">
        <v>0.38758389261744969</v>
      </c>
      <c r="J23" s="101">
        <v>14</v>
      </c>
      <c r="K23" s="43">
        <v>0.56932350971198931</v>
      </c>
      <c r="L23" s="43">
        <v>0.71757925072046114</v>
      </c>
      <c r="M23" s="43">
        <v>0.58156028368794321</v>
      </c>
      <c r="N23" s="43">
        <v>0.26691042047531993</v>
      </c>
      <c r="O23" s="43">
        <v>0.43548387096774194</v>
      </c>
      <c r="P23" s="43">
        <v>0.27167630057803466</v>
      </c>
      <c r="Q23" s="43">
        <v>0.05</v>
      </c>
      <c r="R23" s="43">
        <v>0.12149532710280374</v>
      </c>
      <c r="S23" s="43">
        <v>5.0359712230215826E-2</v>
      </c>
      <c r="T23" s="43">
        <v>2.8985507246376812E-2</v>
      </c>
      <c r="V23" s="101">
        <v>14</v>
      </c>
      <c r="W23" s="43">
        <v>1.3513513513513514E-2</v>
      </c>
      <c r="X23" s="43">
        <v>1.4285714285714285E-2</v>
      </c>
      <c r="Y23" s="43">
        <v>2.4390243902439025E-2</v>
      </c>
      <c r="Z23" s="43">
        <v>3.5714285714285712E-2</v>
      </c>
      <c r="AA23" s="43">
        <v>0.14285714285714285</v>
      </c>
      <c r="AB23" s="43">
        <v>9.0909090909090912E-2</v>
      </c>
      <c r="AC23" s="43">
        <v>0</v>
      </c>
      <c r="AD23" s="43">
        <v>0.14285714285714285</v>
      </c>
      <c r="AE23" s="43">
        <v>0</v>
      </c>
      <c r="AF23" s="43">
        <v>0</v>
      </c>
      <c r="AG23" s="43">
        <v>7.6923076923076927E-2</v>
      </c>
      <c r="AH23" s="43">
        <v>0</v>
      </c>
    </row>
    <row r="24" spans="2:34" x14ac:dyDescent="0.25">
      <c r="B24" s="101">
        <v>15</v>
      </c>
      <c r="C24" s="43">
        <v>0.34</v>
      </c>
      <c r="D24" s="43">
        <v>0.43421052631578949</v>
      </c>
      <c r="E24" s="43">
        <v>0.34482758620689657</v>
      </c>
      <c r="F24" s="43">
        <v>0.27192982456140352</v>
      </c>
      <c r="G24" s="43">
        <v>0.2967032967032967</v>
      </c>
      <c r="H24" s="43">
        <v>0.32507739938080493</v>
      </c>
      <c r="J24" s="101">
        <v>15</v>
      </c>
      <c r="K24" s="43">
        <v>0.53434343434343434</v>
      </c>
      <c r="L24" s="43">
        <v>0.71040723981900455</v>
      </c>
      <c r="M24" s="43">
        <v>0.56730769230769229</v>
      </c>
      <c r="N24" s="43">
        <v>0.17798594847775176</v>
      </c>
      <c r="O24" s="43">
        <v>0.32984293193717279</v>
      </c>
      <c r="P24" s="43">
        <v>0.30519480519480519</v>
      </c>
      <c r="Q24" s="43">
        <v>0.05</v>
      </c>
      <c r="R24" s="43">
        <v>7.2289156626506021E-2</v>
      </c>
      <c r="S24" s="43">
        <v>1.5384615384615385E-2</v>
      </c>
      <c r="T24" s="43">
        <v>6.9767441860465115E-2</v>
      </c>
      <c r="V24" s="101">
        <v>15</v>
      </c>
      <c r="W24" s="43">
        <v>0</v>
      </c>
      <c r="X24" s="43">
        <v>0</v>
      </c>
      <c r="Y24" s="43">
        <v>2.1276595744680851E-2</v>
      </c>
      <c r="Z24" s="43">
        <v>0</v>
      </c>
      <c r="AA24" s="43">
        <v>0.16666666666666666</v>
      </c>
      <c r="AB24" s="43">
        <v>0.125</v>
      </c>
      <c r="AC24" s="43">
        <v>0</v>
      </c>
      <c r="AD24" s="43">
        <v>0</v>
      </c>
      <c r="AE24" s="43">
        <v>0</v>
      </c>
      <c r="AF24" s="43">
        <v>0</v>
      </c>
      <c r="AG24" s="43">
        <v>8.3333333333333329E-2</v>
      </c>
      <c r="AH24" s="43">
        <v>0</v>
      </c>
    </row>
    <row r="25" spans="2:34" x14ac:dyDescent="0.25">
      <c r="B25" s="101">
        <v>16</v>
      </c>
      <c r="C25" s="43">
        <v>0.30357142857142855</v>
      </c>
      <c r="D25" s="43">
        <v>0.31578947368421051</v>
      </c>
      <c r="E25" s="43">
        <v>0.35849056603773582</v>
      </c>
      <c r="F25" s="43">
        <v>0.24427480916030533</v>
      </c>
      <c r="G25" s="43">
        <v>0.23529411764705882</v>
      </c>
      <c r="H25" s="43">
        <v>0.27861271676300581</v>
      </c>
      <c r="J25" s="101">
        <v>16</v>
      </c>
      <c r="K25" s="43">
        <v>0.48267008985879334</v>
      </c>
      <c r="L25" s="43">
        <v>0.58940397350993379</v>
      </c>
      <c r="M25" s="43">
        <v>0.54385964912280704</v>
      </c>
      <c r="N25" s="43">
        <v>0.20426829268292682</v>
      </c>
      <c r="O25" s="43">
        <v>0.17241379310344829</v>
      </c>
      <c r="P25" s="43">
        <v>0.19310344827586207</v>
      </c>
      <c r="Q25" s="43">
        <v>3.3333333333333333E-2</v>
      </c>
      <c r="R25" s="43">
        <v>2.3255813953488372E-2</v>
      </c>
      <c r="S25" s="43">
        <v>9.4827586206896547E-2</v>
      </c>
      <c r="T25" s="43">
        <v>0</v>
      </c>
      <c r="V25" s="101">
        <v>16</v>
      </c>
      <c r="W25" s="43">
        <v>2.2222222222222223E-2</v>
      </c>
      <c r="X25" s="43">
        <v>0</v>
      </c>
      <c r="Y25" s="43">
        <v>4.7619047619047616E-2</v>
      </c>
      <c r="Z25" s="43">
        <v>0</v>
      </c>
      <c r="AA25" s="43">
        <v>0</v>
      </c>
      <c r="AB25" s="43">
        <v>0</v>
      </c>
      <c r="AC25" s="43">
        <v>0.16666666666666666</v>
      </c>
      <c r="AD25" s="43">
        <v>0</v>
      </c>
      <c r="AE25" s="43">
        <v>0.2</v>
      </c>
      <c r="AF25" s="43">
        <v>4.7619047619047616E-2</v>
      </c>
      <c r="AG25" s="43">
        <v>7.1428571428571425E-2</v>
      </c>
      <c r="AH25" s="43">
        <v>0.1111111111111111</v>
      </c>
    </row>
    <row r="27" spans="2:34" x14ac:dyDescent="0.25">
      <c r="C27" s="129" t="s">
        <v>495</v>
      </c>
      <c r="D27" s="129"/>
      <c r="E27" s="129"/>
      <c r="F27" s="129"/>
      <c r="G27" s="129"/>
      <c r="H27" s="129"/>
      <c r="I27" s="129"/>
      <c r="J27" s="129"/>
      <c r="K27" s="129"/>
      <c r="L27" s="129"/>
      <c r="M27" s="129"/>
      <c r="N27" s="129"/>
      <c r="Q27" s="129" t="s">
        <v>496</v>
      </c>
      <c r="R27" s="129"/>
      <c r="S27" s="129"/>
      <c r="T27" s="129"/>
      <c r="U27" s="129"/>
      <c r="V27" s="129"/>
      <c r="W27" s="129"/>
      <c r="X27" s="129"/>
      <c r="Y27" s="129"/>
      <c r="Z27" s="129"/>
      <c r="AA27" s="129"/>
      <c r="AB27" s="129"/>
    </row>
    <row r="28" spans="2:34" x14ac:dyDescent="0.25">
      <c r="C28" s="175" t="s">
        <v>504</v>
      </c>
      <c r="D28" s="175"/>
      <c r="E28" s="175"/>
      <c r="F28" s="175"/>
      <c r="G28" s="175" t="s">
        <v>505</v>
      </c>
      <c r="H28" s="175"/>
      <c r="I28" s="175"/>
      <c r="J28" s="175"/>
      <c r="K28" s="175" t="s">
        <v>506</v>
      </c>
      <c r="L28" s="175"/>
      <c r="M28" s="175"/>
      <c r="N28" s="175"/>
      <c r="Q28" s="175" t="s">
        <v>504</v>
      </c>
      <c r="R28" s="175"/>
      <c r="S28" s="175"/>
      <c r="T28" s="175"/>
      <c r="U28" s="175" t="s">
        <v>505</v>
      </c>
      <c r="V28" s="175"/>
      <c r="W28" s="175"/>
      <c r="X28" s="175"/>
      <c r="Y28" s="175" t="s">
        <v>506</v>
      </c>
      <c r="Z28" s="175"/>
      <c r="AA28" s="175"/>
      <c r="AB28" s="175"/>
    </row>
    <row r="29" spans="2:34" x14ac:dyDescent="0.25">
      <c r="B29" s="101" t="s">
        <v>22</v>
      </c>
      <c r="C29" s="101" t="s">
        <v>483</v>
      </c>
      <c r="D29" s="101" t="s">
        <v>484</v>
      </c>
      <c r="E29" s="101" t="s">
        <v>485</v>
      </c>
      <c r="F29" s="101" t="s">
        <v>486</v>
      </c>
      <c r="G29" s="101" t="s">
        <v>487</v>
      </c>
      <c r="H29" s="101" t="s">
        <v>488</v>
      </c>
      <c r="I29" s="101" t="s">
        <v>489</v>
      </c>
      <c r="J29" s="101" t="s">
        <v>490</v>
      </c>
      <c r="K29" s="101" t="s">
        <v>491</v>
      </c>
      <c r="L29" s="101" t="s">
        <v>492</v>
      </c>
      <c r="M29" s="101" t="s">
        <v>493</v>
      </c>
      <c r="N29" s="101" t="s">
        <v>494</v>
      </c>
      <c r="P29" s="101" t="s">
        <v>22</v>
      </c>
      <c r="Q29" s="101" t="s">
        <v>483</v>
      </c>
      <c r="R29" s="101" t="s">
        <v>484</v>
      </c>
      <c r="S29" s="101" t="s">
        <v>485</v>
      </c>
      <c r="T29" s="101" t="s">
        <v>486</v>
      </c>
      <c r="U29" s="101" t="s">
        <v>487</v>
      </c>
      <c r="V29" s="101" t="s">
        <v>488</v>
      </c>
      <c r="W29" s="101" t="s">
        <v>489</v>
      </c>
      <c r="X29" s="101" t="s">
        <v>490</v>
      </c>
      <c r="Y29" s="101" t="s">
        <v>491</v>
      </c>
      <c r="Z29" s="101" t="s">
        <v>492</v>
      </c>
      <c r="AA29" s="101" t="s">
        <v>493</v>
      </c>
      <c r="AB29" s="101" t="s">
        <v>494</v>
      </c>
    </row>
    <row r="30" spans="2:34" x14ac:dyDescent="0.25">
      <c r="B30" s="101">
        <v>0</v>
      </c>
      <c r="C30" s="43">
        <v>0.77731958762886599</v>
      </c>
      <c r="D30" s="43">
        <v>0.8128654970760234</v>
      </c>
      <c r="E30" s="43">
        <v>0.90109890109890112</v>
      </c>
      <c r="F30" s="43">
        <v>1</v>
      </c>
      <c r="G30" s="43">
        <v>0.72077922077922074</v>
      </c>
      <c r="H30" s="43">
        <v>0.776173285198556</v>
      </c>
      <c r="I30" s="43">
        <v>0.87628865979381443</v>
      </c>
      <c r="J30" s="43">
        <v>0.9285714285714286</v>
      </c>
      <c r="K30" s="43">
        <v>0.60818713450292394</v>
      </c>
      <c r="L30" s="43">
        <v>0.58823529411764708</v>
      </c>
      <c r="M30" s="43">
        <v>0.8571428571428571</v>
      </c>
      <c r="N30" s="43">
        <v>1</v>
      </c>
      <c r="P30" s="101">
        <v>0</v>
      </c>
      <c r="Q30" s="43">
        <v>0.796875</v>
      </c>
      <c r="R30" s="43">
        <v>0.80425531914893622</v>
      </c>
      <c r="S30" s="43">
        <v>0.87654320987654322</v>
      </c>
      <c r="T30" s="43">
        <v>1</v>
      </c>
      <c r="U30" s="43">
        <v>0.74603174603174605</v>
      </c>
      <c r="V30" s="43">
        <v>0.8271604938271605</v>
      </c>
      <c r="W30" s="43">
        <v>0.89166666666666672</v>
      </c>
      <c r="X30" s="43">
        <v>0.88888888888888884</v>
      </c>
      <c r="Y30" s="43">
        <v>0.80519480519480524</v>
      </c>
      <c r="Z30" s="43">
        <v>0.85</v>
      </c>
      <c r="AA30" s="43">
        <v>0.967741935483871</v>
      </c>
      <c r="AB30" s="43">
        <v>1</v>
      </c>
    </row>
    <row r="31" spans="2:34" x14ac:dyDescent="0.25">
      <c r="B31" s="101">
        <v>1</v>
      </c>
      <c r="C31" s="43">
        <v>0.73918918918918919</v>
      </c>
      <c r="D31" s="43">
        <v>0.8</v>
      </c>
      <c r="E31" s="43">
        <v>0.91052631578947374</v>
      </c>
      <c r="F31" s="43">
        <v>0.93548387096774188</v>
      </c>
      <c r="G31" s="43">
        <v>0.70127504553734066</v>
      </c>
      <c r="H31" s="43">
        <v>0.78436018957345977</v>
      </c>
      <c r="I31" s="43">
        <v>0.8721804511278195</v>
      </c>
      <c r="J31" s="43">
        <v>1</v>
      </c>
      <c r="K31" s="43">
        <v>0.57553956834532372</v>
      </c>
      <c r="L31" s="43">
        <v>0.68062827225130895</v>
      </c>
      <c r="M31" s="43">
        <v>0.88524590163934425</v>
      </c>
      <c r="N31" s="43">
        <v>1</v>
      </c>
      <c r="P31" s="101">
        <v>1</v>
      </c>
      <c r="Q31" s="43">
        <v>0.79276315789473684</v>
      </c>
      <c r="R31" s="43">
        <v>0.74940334128878283</v>
      </c>
      <c r="S31" s="43">
        <v>0.90839694656488545</v>
      </c>
      <c r="T31" s="43">
        <v>1</v>
      </c>
      <c r="U31" s="43">
        <v>0.75074183976261133</v>
      </c>
      <c r="V31" s="43">
        <v>0.76842105263157889</v>
      </c>
      <c r="W31" s="43">
        <v>0.90909090909090906</v>
      </c>
      <c r="X31" s="43">
        <v>1</v>
      </c>
      <c r="Y31" s="43">
        <v>0.81415929203539827</v>
      </c>
      <c r="Z31" s="43">
        <v>0.81395348837209303</v>
      </c>
      <c r="AA31" s="43">
        <v>0.81132075471698117</v>
      </c>
      <c r="AB31" s="43">
        <v>1</v>
      </c>
    </row>
    <row r="32" spans="2:34" x14ac:dyDescent="0.25">
      <c r="B32" s="101">
        <v>2</v>
      </c>
      <c r="C32" s="43">
        <v>0.72193877551020413</v>
      </c>
      <c r="D32" s="43">
        <v>0.75767918088737196</v>
      </c>
      <c r="E32" s="43">
        <v>0.92574257425742579</v>
      </c>
      <c r="F32" s="43">
        <v>0.91666666666666663</v>
      </c>
      <c r="G32" s="43">
        <v>0.72384219554030871</v>
      </c>
      <c r="H32" s="43">
        <v>0.79</v>
      </c>
      <c r="I32" s="43">
        <v>0.89032258064516134</v>
      </c>
      <c r="J32" s="43">
        <v>1</v>
      </c>
      <c r="K32" s="43">
        <v>0.55149501661129563</v>
      </c>
      <c r="L32" s="43">
        <v>0.64516129032258063</v>
      </c>
      <c r="M32" s="43">
        <v>0.82191780821917804</v>
      </c>
      <c r="N32" s="43">
        <v>1</v>
      </c>
      <c r="P32" s="101">
        <v>2</v>
      </c>
      <c r="Q32" s="43">
        <v>0.76429809358752165</v>
      </c>
      <c r="R32" s="43">
        <v>0.79376498800959228</v>
      </c>
      <c r="S32" s="43">
        <v>0.90322580645161288</v>
      </c>
      <c r="T32" s="43">
        <v>0.96296296296296291</v>
      </c>
      <c r="U32" s="43">
        <v>0.73043478260869565</v>
      </c>
      <c r="V32" s="43">
        <v>0.75094339622641515</v>
      </c>
      <c r="W32" s="43">
        <v>0.88397790055248615</v>
      </c>
      <c r="X32" s="43">
        <v>0.9642857142857143</v>
      </c>
      <c r="Y32" s="43">
        <v>0.77647058823529413</v>
      </c>
      <c r="Z32" s="43">
        <v>0.81</v>
      </c>
      <c r="AA32" s="43">
        <v>0.92307692307692313</v>
      </c>
      <c r="AB32" s="43">
        <v>0.88888888888888884</v>
      </c>
    </row>
    <row r="33" spans="2:28" x14ac:dyDescent="0.25">
      <c r="B33" s="101">
        <v>3</v>
      </c>
      <c r="C33" s="43">
        <v>0.70884146341463417</v>
      </c>
      <c r="D33" s="43">
        <v>0.73620689655172411</v>
      </c>
      <c r="E33" s="43">
        <v>0.94071146245059289</v>
      </c>
      <c r="F33" s="43">
        <v>0.96078431372549022</v>
      </c>
      <c r="G33" s="43">
        <v>0.76138828633405642</v>
      </c>
      <c r="H33" s="43">
        <v>0.76368876080691639</v>
      </c>
      <c r="I33" s="43">
        <v>0.9242424242424242</v>
      </c>
      <c r="J33" s="43">
        <v>1</v>
      </c>
      <c r="K33" s="43">
        <v>0.5714285714285714</v>
      </c>
      <c r="L33" s="43">
        <v>0.56888888888888889</v>
      </c>
      <c r="M33" s="43">
        <v>0.85333333333333339</v>
      </c>
      <c r="N33" s="43">
        <v>0.88888888888888884</v>
      </c>
      <c r="P33" s="101">
        <v>3</v>
      </c>
      <c r="Q33" s="43">
        <v>0.73868312757201648</v>
      </c>
      <c r="R33" s="43">
        <v>0.79</v>
      </c>
      <c r="S33" s="43">
        <v>0.85135135135135132</v>
      </c>
      <c r="T33" s="43">
        <v>0.92307692307692313</v>
      </c>
      <c r="U33" s="43">
        <v>0.74576271186440679</v>
      </c>
      <c r="V33" s="43">
        <v>0.78330019880715707</v>
      </c>
      <c r="W33" s="43">
        <v>0.88135593220338981</v>
      </c>
      <c r="X33" s="43">
        <v>0.92307692307692313</v>
      </c>
      <c r="Y33" s="43">
        <v>0.77727272727272723</v>
      </c>
      <c r="Z33" s="43">
        <v>0.85326086956521741</v>
      </c>
      <c r="AA33" s="43">
        <v>0.84057971014492749</v>
      </c>
      <c r="AB33" s="43">
        <v>1</v>
      </c>
    </row>
    <row r="34" spans="2:28" x14ac:dyDescent="0.25">
      <c r="B34" s="101">
        <v>4</v>
      </c>
      <c r="C34" s="43">
        <v>0.70056497175141241</v>
      </c>
      <c r="D34" s="43">
        <v>0.73008849557522126</v>
      </c>
      <c r="E34" s="43">
        <v>0.875</v>
      </c>
      <c r="F34" s="43">
        <v>1</v>
      </c>
      <c r="G34" s="43">
        <v>0.66758241758241754</v>
      </c>
      <c r="H34" s="43">
        <v>0.73170731707317072</v>
      </c>
      <c r="I34" s="43">
        <v>0.8970588235294118</v>
      </c>
      <c r="J34" s="43">
        <v>0.96969696969696972</v>
      </c>
      <c r="K34" s="43">
        <v>0.50724637681159424</v>
      </c>
      <c r="L34" s="43">
        <v>0.58563535911602205</v>
      </c>
      <c r="M34" s="43">
        <v>0.75</v>
      </c>
      <c r="N34" s="43">
        <v>0.95</v>
      </c>
      <c r="P34" s="101">
        <v>4</v>
      </c>
      <c r="Q34" s="43">
        <v>0.73549883990719256</v>
      </c>
      <c r="R34" s="43">
        <v>0.77538461538461534</v>
      </c>
      <c r="S34" s="43">
        <v>0.86301369863013699</v>
      </c>
      <c r="T34" s="43">
        <v>1</v>
      </c>
      <c r="U34" s="43">
        <v>0.71663244353182753</v>
      </c>
      <c r="V34" s="43">
        <v>0.7021276595744681</v>
      </c>
      <c r="W34" s="43">
        <v>0.86524822695035464</v>
      </c>
      <c r="X34" s="43">
        <v>0.87804878048780488</v>
      </c>
      <c r="Y34" s="43">
        <v>0.76190476190476186</v>
      </c>
      <c r="Z34" s="43">
        <v>0.79720279720279719</v>
      </c>
      <c r="AA34" s="43">
        <v>0.80597014925373134</v>
      </c>
      <c r="AB34" s="43">
        <v>1</v>
      </c>
    </row>
    <row r="35" spans="2:28" x14ac:dyDescent="0.25">
      <c r="B35" s="101">
        <v>5</v>
      </c>
      <c r="C35" s="43">
        <v>0.69423558897243109</v>
      </c>
      <c r="D35" s="43">
        <v>0.71601208459214505</v>
      </c>
      <c r="E35" s="43">
        <v>0.86451612903225805</v>
      </c>
      <c r="F35" s="43">
        <v>0.88235294117647056</v>
      </c>
      <c r="G35" s="43">
        <v>0.77600000000000002</v>
      </c>
      <c r="H35" s="43">
        <v>0.71161048689138573</v>
      </c>
      <c r="I35" s="43">
        <v>0.8928571428571429</v>
      </c>
      <c r="J35" s="43">
        <v>0.96551724137931039</v>
      </c>
      <c r="K35" s="43">
        <v>0.5722543352601156</v>
      </c>
      <c r="L35" s="43">
        <v>0.58904109589041098</v>
      </c>
      <c r="M35" s="43">
        <v>0.69841269841269837</v>
      </c>
      <c r="N35" s="43">
        <v>0.83333333333333337</v>
      </c>
      <c r="P35" s="101">
        <v>5</v>
      </c>
      <c r="Q35" s="43">
        <v>0.75320512820512819</v>
      </c>
      <c r="R35" s="43">
        <v>0.75494071146245056</v>
      </c>
      <c r="S35" s="43">
        <v>0.85344827586206895</v>
      </c>
      <c r="T35" s="43">
        <v>0.92592592592592593</v>
      </c>
      <c r="U35" s="43">
        <v>0.66249999999999998</v>
      </c>
      <c r="V35" s="43">
        <v>0.73867595818815335</v>
      </c>
      <c r="W35" s="43">
        <v>0.88741721854304634</v>
      </c>
      <c r="X35" s="43">
        <v>0.80555555555555558</v>
      </c>
      <c r="Y35" s="43">
        <v>0.74096385542168675</v>
      </c>
      <c r="Z35" s="43">
        <v>0.72649572649572647</v>
      </c>
      <c r="AA35" s="43">
        <v>0.77777777777777779</v>
      </c>
      <c r="AB35" s="43">
        <v>1</v>
      </c>
    </row>
    <row r="36" spans="2:28" x14ac:dyDescent="0.25">
      <c r="B36" s="101">
        <v>6</v>
      </c>
      <c r="C36" s="43">
        <v>0.65780730897009965</v>
      </c>
      <c r="D36" s="43">
        <v>0.7661290322580645</v>
      </c>
      <c r="E36" s="43">
        <v>0.85416666666666663</v>
      </c>
      <c r="F36" s="43">
        <v>0.875</v>
      </c>
      <c r="G36" s="43">
        <v>0.72820512820512817</v>
      </c>
      <c r="H36" s="43">
        <v>0.71351351351351355</v>
      </c>
      <c r="I36" s="43">
        <v>0.85135135135135132</v>
      </c>
      <c r="J36" s="43">
        <v>0.9375</v>
      </c>
      <c r="K36" s="43">
        <v>0.58870967741935487</v>
      </c>
      <c r="L36" s="43">
        <v>0.52212389380530977</v>
      </c>
      <c r="M36" s="43">
        <v>0.71739130434782605</v>
      </c>
      <c r="N36" s="43">
        <v>1</v>
      </c>
      <c r="P36" s="101">
        <v>6</v>
      </c>
      <c r="Q36" s="43">
        <v>0.69811320754716977</v>
      </c>
      <c r="R36" s="43">
        <v>0.70652173913043481</v>
      </c>
      <c r="S36" s="43">
        <v>0.81188118811881194</v>
      </c>
      <c r="T36" s="43">
        <v>0.91428571428571426</v>
      </c>
      <c r="U36" s="43">
        <v>0.63396226415094337</v>
      </c>
      <c r="V36" s="43">
        <v>0.68510638297872339</v>
      </c>
      <c r="W36" s="43">
        <v>0.76288659793814428</v>
      </c>
      <c r="X36" s="43">
        <v>0.80769230769230771</v>
      </c>
      <c r="Y36" s="43">
        <v>0.72992700729927007</v>
      </c>
      <c r="Z36" s="43">
        <v>0.7078651685393258</v>
      </c>
      <c r="AA36" s="43">
        <v>0.72972972972972971</v>
      </c>
      <c r="AB36" s="43">
        <v>1</v>
      </c>
    </row>
    <row r="37" spans="2:28" x14ac:dyDescent="0.25">
      <c r="B37" s="101">
        <v>7</v>
      </c>
      <c r="C37" s="43">
        <v>0.69518716577540107</v>
      </c>
      <c r="D37" s="43">
        <v>0.64676616915422891</v>
      </c>
      <c r="E37" s="43">
        <v>0.78823529411764703</v>
      </c>
      <c r="F37" s="43">
        <v>0.90909090909090906</v>
      </c>
      <c r="G37" s="43">
        <v>0.7</v>
      </c>
      <c r="H37" s="43">
        <v>0.73529411764705888</v>
      </c>
      <c r="I37" s="43">
        <v>0.8666666666666667</v>
      </c>
      <c r="J37" s="43">
        <v>1</v>
      </c>
      <c r="K37" s="43">
        <v>0.53409090909090906</v>
      </c>
      <c r="L37" s="43">
        <v>0.57499999999999996</v>
      </c>
      <c r="M37" s="43">
        <v>0.65116279069767447</v>
      </c>
      <c r="N37" s="43">
        <v>0.90909090909090906</v>
      </c>
      <c r="P37" s="101">
        <v>7</v>
      </c>
      <c r="Q37" s="43">
        <v>0.63095238095238093</v>
      </c>
      <c r="R37" s="43">
        <v>0.73134328358208955</v>
      </c>
      <c r="S37" s="43">
        <v>0.82258064516129037</v>
      </c>
      <c r="T37" s="43">
        <v>0.88888888888888884</v>
      </c>
      <c r="U37" s="43">
        <v>0.65968586387434558</v>
      </c>
      <c r="V37" s="43">
        <v>0.61538461538461542</v>
      </c>
      <c r="W37" s="43">
        <v>0.79</v>
      </c>
      <c r="X37" s="43">
        <v>0.875</v>
      </c>
      <c r="Y37" s="43">
        <v>0.60810810810810811</v>
      </c>
      <c r="Z37" s="43">
        <v>0.58823529411764708</v>
      </c>
      <c r="AA37" s="43">
        <v>0.79</v>
      </c>
      <c r="AB37" s="43">
        <v>0.7142857142857143</v>
      </c>
    </row>
    <row r="38" spans="2:28" x14ac:dyDescent="0.25">
      <c r="B38" s="101">
        <v>8</v>
      </c>
      <c r="C38" s="43">
        <v>0.66867469879518071</v>
      </c>
      <c r="D38" s="43">
        <v>0.62142857142857144</v>
      </c>
      <c r="E38" s="43">
        <v>0.76271186440677963</v>
      </c>
      <c r="F38" s="43">
        <v>0.77272727272727271</v>
      </c>
      <c r="G38" s="43">
        <v>0.625</v>
      </c>
      <c r="H38" s="43">
        <v>0.76068376068376065</v>
      </c>
      <c r="I38" s="43">
        <v>0.82978723404255317</v>
      </c>
      <c r="J38" s="43">
        <v>0.84615384615384615</v>
      </c>
      <c r="K38" s="43">
        <v>0.53846153846153844</v>
      </c>
      <c r="L38" s="43">
        <v>0.5</v>
      </c>
      <c r="M38" s="43">
        <v>0.76470588235294112</v>
      </c>
      <c r="N38" s="43">
        <v>0.88888888888888884</v>
      </c>
      <c r="P38" s="101">
        <v>8</v>
      </c>
      <c r="Q38" s="43">
        <v>0.65957446808510634</v>
      </c>
      <c r="R38" s="43">
        <v>0.69902912621359226</v>
      </c>
      <c r="S38" s="43">
        <v>0.72727272727272729</v>
      </c>
      <c r="T38" s="43">
        <v>0.8571428571428571</v>
      </c>
      <c r="U38" s="43">
        <v>0.54248366013071891</v>
      </c>
      <c r="V38" s="43">
        <v>0.63492063492063489</v>
      </c>
      <c r="W38" s="43">
        <v>0.77272727272727271</v>
      </c>
      <c r="X38" s="43">
        <v>0.84210526315789469</v>
      </c>
      <c r="Y38" s="43">
        <v>0.53846153846153844</v>
      </c>
      <c r="Z38" s="43">
        <v>0.56862745098039214</v>
      </c>
      <c r="AA38" s="43">
        <v>0.70833333333333337</v>
      </c>
      <c r="AB38" s="43">
        <v>0.7142857142857143</v>
      </c>
    </row>
    <row r="39" spans="2:28" x14ac:dyDescent="0.25">
      <c r="B39" s="101">
        <v>9</v>
      </c>
      <c r="C39" s="43">
        <v>0.54700854700854706</v>
      </c>
      <c r="D39" s="43">
        <v>0.59405940594059403</v>
      </c>
      <c r="E39" s="43">
        <v>0.67272727272727273</v>
      </c>
      <c r="F39" s="43">
        <v>0.73913043478260865</v>
      </c>
      <c r="G39" s="43">
        <v>0.61842105263157898</v>
      </c>
      <c r="H39" s="43">
        <v>0.6376811594202898</v>
      </c>
      <c r="I39" s="43">
        <v>0.70833333333333337</v>
      </c>
      <c r="J39" s="43">
        <v>0.79</v>
      </c>
      <c r="K39" s="43">
        <v>0.45454545454545453</v>
      </c>
      <c r="L39" s="43">
        <v>0.6216216216216216</v>
      </c>
      <c r="M39" s="43">
        <v>0.78947368421052633</v>
      </c>
      <c r="N39" s="43">
        <v>0.8</v>
      </c>
      <c r="P39" s="101">
        <v>9</v>
      </c>
      <c r="Q39" s="43">
        <v>0.45161290322580644</v>
      </c>
      <c r="R39" s="43">
        <v>0.57471264367816088</v>
      </c>
      <c r="S39" s="43">
        <v>0.67500000000000004</v>
      </c>
      <c r="T39" s="43">
        <v>0.91666666666666663</v>
      </c>
      <c r="U39" s="43">
        <v>0.50943396226415094</v>
      </c>
      <c r="V39" s="43">
        <v>0.50961538461538458</v>
      </c>
      <c r="W39" s="43">
        <v>0.63636363636363635</v>
      </c>
      <c r="X39" s="43">
        <v>0.6428571428571429</v>
      </c>
      <c r="Y39" s="43">
        <v>0.59183673469387754</v>
      </c>
      <c r="Z39" s="43">
        <v>0.54761904761904767</v>
      </c>
      <c r="AA39" s="43">
        <v>0.6</v>
      </c>
      <c r="AB39" s="43">
        <v>0.7142857142857143</v>
      </c>
    </row>
    <row r="40" spans="2:28" x14ac:dyDescent="0.25">
      <c r="B40" s="101">
        <v>10</v>
      </c>
      <c r="C40" s="43">
        <v>0.69841269841269837</v>
      </c>
      <c r="D40" s="43">
        <v>0.578125</v>
      </c>
      <c r="E40" s="43">
        <v>0.73333333333333328</v>
      </c>
      <c r="F40" s="43">
        <v>0.77777777777777779</v>
      </c>
      <c r="G40" s="43">
        <v>0.6470588235294118</v>
      </c>
      <c r="H40" s="43">
        <v>0.62264150943396224</v>
      </c>
      <c r="I40" s="43">
        <v>0.7857142857142857</v>
      </c>
      <c r="J40" s="43">
        <v>0.4</v>
      </c>
      <c r="K40" s="43">
        <v>0.43243243243243246</v>
      </c>
      <c r="L40" s="43">
        <v>0.61111111111111116</v>
      </c>
      <c r="M40" s="43">
        <v>0.5</v>
      </c>
      <c r="N40" s="43">
        <v>0.7142857142857143</v>
      </c>
      <c r="P40" s="101">
        <v>10</v>
      </c>
      <c r="Q40" s="43">
        <v>0.49180327868852458</v>
      </c>
      <c r="R40" s="43">
        <v>0.45454545454545453</v>
      </c>
      <c r="S40" s="43">
        <v>0.68421052631578949</v>
      </c>
      <c r="T40" s="43">
        <v>0.7142857142857143</v>
      </c>
      <c r="U40" s="43">
        <v>0.43103448275862066</v>
      </c>
      <c r="V40" s="43">
        <v>0.5357142857142857</v>
      </c>
      <c r="W40" s="43">
        <v>0.5</v>
      </c>
      <c r="X40" s="43">
        <v>0.7142857142857143</v>
      </c>
      <c r="Y40" s="43">
        <v>0.4642857142857143</v>
      </c>
      <c r="Z40" s="43">
        <v>0.44117647058823528</v>
      </c>
      <c r="AA40" s="43">
        <v>0.18181818181818182</v>
      </c>
      <c r="AB40" s="43">
        <v>0.8</v>
      </c>
    </row>
    <row r="41" spans="2:28" x14ac:dyDescent="0.25">
      <c r="B41" s="101">
        <v>11</v>
      </c>
      <c r="C41" s="43">
        <v>0.58620689655172409</v>
      </c>
      <c r="D41" s="43">
        <v>0.55555555555555558</v>
      </c>
      <c r="E41" s="43">
        <v>0.58620689655172409</v>
      </c>
      <c r="F41" s="43">
        <v>0.79</v>
      </c>
      <c r="G41" s="43">
        <v>0.54347826086956519</v>
      </c>
      <c r="H41" s="43">
        <v>0.6216216216216216</v>
      </c>
      <c r="I41" s="43">
        <v>0.69230769230769229</v>
      </c>
      <c r="J41" s="43">
        <v>0.4</v>
      </c>
      <c r="K41" s="43">
        <v>0.42105263157894735</v>
      </c>
      <c r="L41" s="43">
        <v>0.41176470588235292</v>
      </c>
      <c r="M41" s="43">
        <v>0.53846153846153844</v>
      </c>
      <c r="N41" s="43">
        <v>0</v>
      </c>
      <c r="P41" s="101">
        <v>11</v>
      </c>
      <c r="Q41" s="43">
        <v>0.49</v>
      </c>
      <c r="R41" s="43">
        <v>0.49</v>
      </c>
      <c r="S41" s="43">
        <v>0.63636363636363635</v>
      </c>
      <c r="T41" s="43">
        <v>0.63636363636363635</v>
      </c>
      <c r="U41" s="43">
        <v>0.43636363636363634</v>
      </c>
      <c r="V41" s="43">
        <v>0.41860465116279072</v>
      </c>
      <c r="W41" s="43">
        <v>0.46666666666666667</v>
      </c>
      <c r="X41" s="43">
        <v>0.5</v>
      </c>
      <c r="Y41" s="43">
        <v>0.49</v>
      </c>
      <c r="Z41" s="43">
        <v>0.34782608695652173</v>
      </c>
      <c r="AA41" s="43">
        <v>0.49</v>
      </c>
      <c r="AB41" s="43">
        <v>0.66666666666666663</v>
      </c>
    </row>
    <row r="42" spans="2:28" x14ac:dyDescent="0.25">
      <c r="B42" s="101">
        <v>12</v>
      </c>
      <c r="C42" s="43">
        <v>0.53846153846153844</v>
      </c>
      <c r="D42" s="43">
        <v>0.55882352941176472</v>
      </c>
      <c r="E42" s="43">
        <v>0.6</v>
      </c>
      <c r="F42" s="43">
        <v>0.75</v>
      </c>
      <c r="G42" s="43">
        <v>0.52</v>
      </c>
      <c r="H42" s="43">
        <v>0.40909090909090912</v>
      </c>
      <c r="I42" s="43">
        <v>0.66666666666666663</v>
      </c>
      <c r="J42" s="43">
        <v>0.4</v>
      </c>
      <c r="K42" s="43">
        <v>0.49</v>
      </c>
      <c r="L42" s="43">
        <v>0.41176470588235292</v>
      </c>
      <c r="M42" s="43">
        <v>0.63636363636363635</v>
      </c>
      <c r="N42" s="43">
        <v>0.49</v>
      </c>
      <c r="P42" s="101">
        <v>12</v>
      </c>
      <c r="Q42" s="43">
        <v>0.35135135135135137</v>
      </c>
      <c r="R42" s="43">
        <v>0.32142857142857145</v>
      </c>
      <c r="S42" s="43">
        <v>0.42105263157894735</v>
      </c>
      <c r="T42" s="43">
        <v>0.75</v>
      </c>
      <c r="U42" s="43">
        <v>0.28888888888888886</v>
      </c>
      <c r="V42" s="43">
        <v>0.375</v>
      </c>
      <c r="W42" s="43">
        <v>0.49</v>
      </c>
      <c r="X42" s="43">
        <v>0.7142857142857143</v>
      </c>
      <c r="Y42" s="43">
        <v>0.49</v>
      </c>
      <c r="Z42" s="43">
        <v>0.33333333333333331</v>
      </c>
      <c r="AA42" s="43">
        <v>0.25</v>
      </c>
      <c r="AB42" s="43">
        <v>0.8</v>
      </c>
    </row>
    <row r="43" spans="2:28" x14ac:dyDescent="0.25">
      <c r="B43" s="101">
        <v>13</v>
      </c>
      <c r="C43" s="43">
        <v>0.53333333333333333</v>
      </c>
      <c r="D43" s="43">
        <v>0.45833333333333331</v>
      </c>
      <c r="E43" s="43">
        <v>0.5</v>
      </c>
      <c r="F43" s="43">
        <v>0.79</v>
      </c>
      <c r="G43" s="43">
        <v>0.54166666666666663</v>
      </c>
      <c r="H43" s="43">
        <v>0.49</v>
      </c>
      <c r="I43" s="43">
        <v>0.63636363636363635</v>
      </c>
      <c r="J43" s="43">
        <v>0.49</v>
      </c>
      <c r="K43" s="43">
        <v>0.44444444444444442</v>
      </c>
      <c r="L43" s="43">
        <v>0.49</v>
      </c>
      <c r="M43" s="43">
        <v>0.33333333333333331</v>
      </c>
      <c r="N43" s="43">
        <v>0</v>
      </c>
      <c r="P43" s="101">
        <v>13</v>
      </c>
      <c r="Q43" s="43">
        <v>0.30555555555555558</v>
      </c>
      <c r="R43" s="43">
        <v>0.49</v>
      </c>
      <c r="S43" s="43">
        <v>0.44444444444444442</v>
      </c>
      <c r="T43" s="43">
        <v>0.66666666666666663</v>
      </c>
      <c r="U43" s="43">
        <v>0.17391304347826086</v>
      </c>
      <c r="V43" s="43">
        <v>0.17857142857142858</v>
      </c>
      <c r="W43" s="43">
        <v>0.44444444444444442</v>
      </c>
      <c r="X43" s="43">
        <v>0.25</v>
      </c>
      <c r="Y43" s="43">
        <v>0.39130434782608697</v>
      </c>
      <c r="Z43" s="43">
        <v>0.25</v>
      </c>
      <c r="AA43" s="43">
        <v>0.33333333333333331</v>
      </c>
      <c r="AB43" s="43">
        <v>0</v>
      </c>
    </row>
    <row r="44" spans="2:28" x14ac:dyDescent="0.25">
      <c r="B44" s="101">
        <v>14</v>
      </c>
      <c r="C44" s="43">
        <v>0.29166666666666669</v>
      </c>
      <c r="D44" s="43">
        <v>0.2857142857142857</v>
      </c>
      <c r="E44" s="43">
        <v>0.5714285714285714</v>
      </c>
      <c r="F44" s="43">
        <v>0.4</v>
      </c>
      <c r="G44" s="43">
        <v>0.2857142857142857</v>
      </c>
      <c r="H44" s="43">
        <v>0.4</v>
      </c>
      <c r="I44" s="43">
        <v>0.25</v>
      </c>
      <c r="J44" s="43">
        <v>0</v>
      </c>
      <c r="K44" s="43">
        <v>0.25</v>
      </c>
      <c r="L44" s="43">
        <v>0.4</v>
      </c>
      <c r="M44" s="43">
        <v>0.4</v>
      </c>
      <c r="N44" s="43">
        <v>0.49</v>
      </c>
      <c r="P44" s="101">
        <v>14</v>
      </c>
      <c r="Q44" s="43">
        <v>0</v>
      </c>
      <c r="R44" s="43">
        <v>0.49</v>
      </c>
      <c r="S44" s="43">
        <v>0</v>
      </c>
      <c r="T44" s="43">
        <v>0.33333333333333331</v>
      </c>
      <c r="U44" s="43">
        <v>0.25</v>
      </c>
      <c r="V44" s="43">
        <v>0.25</v>
      </c>
      <c r="W44" s="43">
        <v>0.25</v>
      </c>
      <c r="X44" s="43">
        <v>0</v>
      </c>
      <c r="Y44" s="43">
        <v>0.23076923076923078</v>
      </c>
      <c r="Z44" s="43">
        <v>0.2</v>
      </c>
      <c r="AA44" s="43">
        <v>0.49</v>
      </c>
      <c r="AB44" s="43">
        <v>0.49</v>
      </c>
    </row>
    <row r="45" spans="2:28" x14ac:dyDescent="0.25">
      <c r="B45" s="101">
        <v>15</v>
      </c>
      <c r="C45" s="43">
        <v>7.6923076923076927E-2</v>
      </c>
      <c r="D45" s="43">
        <v>0.23529411764705882</v>
      </c>
      <c r="E45" s="43">
        <v>0.5</v>
      </c>
      <c r="F45" s="43">
        <v>0.25</v>
      </c>
      <c r="G45" s="43">
        <v>0.49</v>
      </c>
      <c r="H45" s="43">
        <v>0.375</v>
      </c>
      <c r="I45" s="43">
        <v>0.2</v>
      </c>
      <c r="J45" s="43">
        <v>0.49</v>
      </c>
      <c r="K45" s="43">
        <v>0.49</v>
      </c>
      <c r="L45" s="43">
        <v>0.375</v>
      </c>
      <c r="M45" s="43">
        <v>0</v>
      </c>
      <c r="N45" s="43">
        <v>0</v>
      </c>
      <c r="P45" s="101">
        <v>15</v>
      </c>
      <c r="Q45" s="43">
        <v>0.27777777777777779</v>
      </c>
      <c r="R45" s="43">
        <v>0.1111111111111111</v>
      </c>
      <c r="S45" s="43">
        <v>0.33333333333333331</v>
      </c>
      <c r="T45" s="43">
        <v>0.49</v>
      </c>
      <c r="U45" s="43">
        <v>0.23076923076923078</v>
      </c>
      <c r="V45" s="43">
        <v>0.23076923076923078</v>
      </c>
      <c r="W45" s="43">
        <v>0.4</v>
      </c>
      <c r="X45" s="43">
        <v>0</v>
      </c>
      <c r="Y45" s="43">
        <v>0.2</v>
      </c>
      <c r="Z45" s="43">
        <v>0.49</v>
      </c>
      <c r="AA45" s="43">
        <v>0</v>
      </c>
      <c r="AB45" s="43">
        <v>0</v>
      </c>
    </row>
    <row r="46" spans="2:28" x14ac:dyDescent="0.25">
      <c r="B46" s="101">
        <v>16</v>
      </c>
      <c r="C46" s="43">
        <v>0.26666666666666666</v>
      </c>
      <c r="D46" s="43">
        <v>0.22222222222222221</v>
      </c>
      <c r="E46" s="43">
        <v>0.53846153846153844</v>
      </c>
      <c r="F46" s="43">
        <v>0.25</v>
      </c>
      <c r="G46" s="43">
        <v>0.1111111111111111</v>
      </c>
      <c r="H46" s="43">
        <v>0.36363636363636365</v>
      </c>
      <c r="I46" s="43">
        <v>0</v>
      </c>
      <c r="J46" s="43">
        <v>0</v>
      </c>
      <c r="K46" s="43">
        <v>0</v>
      </c>
      <c r="L46" s="43">
        <v>0.22222222222222221</v>
      </c>
      <c r="M46" s="43">
        <v>0.33333333333333331</v>
      </c>
      <c r="N46" s="43">
        <v>0</v>
      </c>
      <c r="P46" s="101">
        <v>16</v>
      </c>
      <c r="Q46" s="43">
        <v>0</v>
      </c>
      <c r="R46" s="43">
        <v>0.16666666666666666</v>
      </c>
      <c r="S46" s="43">
        <v>0.2</v>
      </c>
      <c r="T46" s="43">
        <v>0.49</v>
      </c>
      <c r="U46" s="43">
        <v>0.49</v>
      </c>
      <c r="V46" s="43">
        <v>0.11764705882352941</v>
      </c>
      <c r="W46" s="43">
        <v>0.3</v>
      </c>
      <c r="X46" s="43">
        <v>0.42857142857142855</v>
      </c>
      <c r="Y46" s="43">
        <v>0.2857142857142857</v>
      </c>
      <c r="Z46" s="43">
        <v>0</v>
      </c>
      <c r="AA46" s="43">
        <v>0</v>
      </c>
      <c r="AB46" s="43">
        <v>0</v>
      </c>
    </row>
    <row r="49" spans="2:57" ht="18.75" x14ac:dyDescent="0.3">
      <c r="B49" s="125" t="s">
        <v>46</v>
      </c>
      <c r="C49" s="125"/>
      <c r="D49" s="125"/>
      <c r="E49" s="125"/>
      <c r="F49" s="125"/>
      <c r="G49" s="125"/>
      <c r="H49" s="125"/>
      <c r="I49" s="125"/>
      <c r="J49" s="125"/>
      <c r="K49" s="125"/>
      <c r="L49" s="125"/>
      <c r="M49" s="125"/>
      <c r="N49" s="125"/>
      <c r="O49" s="125"/>
      <c r="P49" s="125"/>
      <c r="Q49" s="125"/>
      <c r="R49" s="125"/>
      <c r="S49" s="125"/>
      <c r="T49" s="125"/>
      <c r="U49" s="125"/>
      <c r="V49" s="125"/>
      <c r="W49" s="125"/>
      <c r="X49" s="125"/>
      <c r="Y49" s="125"/>
      <c r="Z49" s="125"/>
      <c r="AA49" s="125"/>
      <c r="AB49" s="125"/>
      <c r="AC49" s="125"/>
      <c r="AD49" s="125"/>
      <c r="AE49" s="125"/>
      <c r="AF49" s="125"/>
      <c r="AG49" s="125"/>
      <c r="AH49" s="125"/>
      <c r="AI49" s="125"/>
      <c r="AJ49" s="125"/>
      <c r="AK49" s="125"/>
      <c r="AL49" s="125"/>
      <c r="AM49" s="125"/>
      <c r="AN49" s="125"/>
      <c r="AO49" s="125"/>
      <c r="AP49" s="125"/>
    </row>
    <row r="51" spans="2:57" x14ac:dyDescent="0.25">
      <c r="B51" s="4" t="s">
        <v>509</v>
      </c>
      <c r="C51" s="103" t="s">
        <v>467</v>
      </c>
      <c r="D51" s="103"/>
      <c r="E51" s="103"/>
      <c r="F51" s="103" t="s">
        <v>468</v>
      </c>
      <c r="G51" s="103"/>
      <c r="H51" s="103"/>
      <c r="I51" s="103" t="s">
        <v>469</v>
      </c>
      <c r="J51" s="103"/>
      <c r="K51" s="103"/>
      <c r="L51" s="103"/>
      <c r="M51" s="103"/>
      <c r="N51" s="103"/>
      <c r="O51" s="103"/>
      <c r="P51" s="103"/>
      <c r="Q51" s="103"/>
      <c r="R51" s="103"/>
      <c r="S51" s="103"/>
      <c r="T51" s="103"/>
      <c r="U51" s="103"/>
      <c r="V51" s="103" t="s">
        <v>482</v>
      </c>
      <c r="W51" s="103"/>
      <c r="X51" s="103"/>
      <c r="Y51" s="103"/>
      <c r="Z51" s="103"/>
      <c r="AA51" s="103"/>
      <c r="AB51" s="103"/>
      <c r="AC51" s="103"/>
      <c r="AD51" s="103"/>
      <c r="AE51" s="103"/>
      <c r="AF51" s="103"/>
      <c r="AG51" s="103"/>
      <c r="AH51" s="4" t="s">
        <v>495</v>
      </c>
      <c r="AI51" s="4"/>
      <c r="AJ51" s="4"/>
      <c r="AK51" s="4"/>
      <c r="AL51" s="4"/>
      <c r="AM51" s="4"/>
      <c r="AN51" s="4"/>
      <c r="AO51" s="4"/>
      <c r="AP51" s="4"/>
      <c r="AQ51" s="4"/>
      <c r="AR51" s="4"/>
      <c r="AS51" s="4"/>
      <c r="AT51" s="4" t="s">
        <v>496</v>
      </c>
      <c r="AU51" s="4"/>
      <c r="AV51" s="4"/>
      <c r="AW51" s="4"/>
      <c r="AX51" s="4"/>
      <c r="AY51" s="4"/>
      <c r="AZ51" s="4"/>
      <c r="BA51" s="4"/>
      <c r="BB51" s="4"/>
      <c r="BC51" s="4"/>
      <c r="BD51" s="4"/>
      <c r="BE51" s="4"/>
    </row>
    <row r="52" spans="2:57" x14ac:dyDescent="0.25">
      <c r="B52" s="4" t="s">
        <v>22</v>
      </c>
      <c r="C52" s="4" t="s">
        <v>463</v>
      </c>
      <c r="D52" s="4" t="s">
        <v>464</v>
      </c>
      <c r="E52" s="4" t="s">
        <v>465</v>
      </c>
      <c r="F52" s="4" t="s">
        <v>463</v>
      </c>
      <c r="G52" s="4" t="s">
        <v>464</v>
      </c>
      <c r="H52" s="4" t="s">
        <v>465</v>
      </c>
      <c r="I52" s="102" t="s">
        <v>225</v>
      </c>
      <c r="J52" s="102" t="s">
        <v>226</v>
      </c>
      <c r="K52" s="102" t="s">
        <v>227</v>
      </c>
      <c r="L52" s="102" t="s">
        <v>205</v>
      </c>
      <c r="M52" s="102" t="s">
        <v>203</v>
      </c>
      <c r="N52" s="102" t="s">
        <v>206</v>
      </c>
      <c r="O52" s="102" t="s">
        <v>199</v>
      </c>
      <c r="P52" s="102" t="s">
        <v>202</v>
      </c>
      <c r="Q52" s="102" t="s">
        <v>204</v>
      </c>
      <c r="R52" s="102" t="s">
        <v>198</v>
      </c>
      <c r="S52" s="102" t="s">
        <v>200</v>
      </c>
      <c r="T52" s="102" t="s">
        <v>201</v>
      </c>
      <c r="U52" s="102" t="s">
        <v>181</v>
      </c>
      <c r="V52" s="4" t="s">
        <v>470</v>
      </c>
      <c r="W52" s="4" t="s">
        <v>471</v>
      </c>
      <c r="X52" s="4" t="s">
        <v>472</v>
      </c>
      <c r="Y52" s="4" t="s">
        <v>473</v>
      </c>
      <c r="Z52" s="4" t="s">
        <v>474</v>
      </c>
      <c r="AA52" s="4" t="s">
        <v>475</v>
      </c>
      <c r="AB52" s="4" t="s">
        <v>476</v>
      </c>
      <c r="AC52" s="4" t="s">
        <v>477</v>
      </c>
      <c r="AD52" s="4" t="s">
        <v>478</v>
      </c>
      <c r="AE52" s="4" t="s">
        <v>479</v>
      </c>
      <c r="AF52" s="4" t="s">
        <v>480</v>
      </c>
      <c r="AG52" s="4" t="s">
        <v>481</v>
      </c>
      <c r="AH52" s="4" t="s">
        <v>483</v>
      </c>
      <c r="AI52" s="4" t="s">
        <v>484</v>
      </c>
      <c r="AJ52" s="4" t="s">
        <v>485</v>
      </c>
      <c r="AK52" s="4" t="s">
        <v>486</v>
      </c>
      <c r="AL52" s="4" t="s">
        <v>487</v>
      </c>
      <c r="AM52" s="4" t="s">
        <v>488</v>
      </c>
      <c r="AN52" s="4" t="s">
        <v>489</v>
      </c>
      <c r="AO52" s="4" t="s">
        <v>490</v>
      </c>
      <c r="AP52" s="4" t="s">
        <v>491</v>
      </c>
      <c r="AQ52" s="4" t="s">
        <v>492</v>
      </c>
      <c r="AR52" s="4" t="s">
        <v>493</v>
      </c>
      <c r="AS52" s="4" t="s">
        <v>494</v>
      </c>
      <c r="AT52" s="4" t="s">
        <v>483</v>
      </c>
      <c r="AU52" s="4" t="s">
        <v>484</v>
      </c>
      <c r="AV52" s="4" t="s">
        <v>485</v>
      </c>
      <c r="AW52" s="4" t="s">
        <v>486</v>
      </c>
      <c r="AX52" s="4" t="s">
        <v>487</v>
      </c>
      <c r="AY52" s="4" t="s">
        <v>488</v>
      </c>
      <c r="AZ52" s="4" t="s">
        <v>489</v>
      </c>
      <c r="BA52" s="4" t="s">
        <v>490</v>
      </c>
      <c r="BB52" s="4" t="s">
        <v>491</v>
      </c>
      <c r="BC52" s="4" t="s">
        <v>492</v>
      </c>
      <c r="BD52" s="4" t="s">
        <v>493</v>
      </c>
      <c r="BE52" s="4" t="s">
        <v>494</v>
      </c>
    </row>
    <row r="53" spans="2:57" x14ac:dyDescent="0.25">
      <c r="B53" s="4">
        <v>0</v>
      </c>
      <c r="C53" s="43">
        <v>0.95849889624724061</v>
      </c>
      <c r="D53" s="43">
        <v>0.96826424870466321</v>
      </c>
      <c r="E53" s="43">
        <v>0.98191681735985537</v>
      </c>
      <c r="F53" s="43">
        <v>0.74910185700551535</v>
      </c>
      <c r="G53" s="43">
        <v>0.79314425315875858</v>
      </c>
      <c r="H53" s="43">
        <v>0.91460951526032319</v>
      </c>
      <c r="I53" s="43">
        <v>0</v>
      </c>
      <c r="J53" s="43">
        <v>0</v>
      </c>
      <c r="K53" s="43">
        <v>0</v>
      </c>
      <c r="L53" s="43">
        <v>0.72776280323450138</v>
      </c>
      <c r="M53" s="43">
        <v>0.40217391304347827</v>
      </c>
      <c r="N53" s="43">
        <v>0.46938775510204084</v>
      </c>
      <c r="O53" s="43">
        <v>0.88121306074992733</v>
      </c>
      <c r="P53" s="43">
        <v>0.84403669724770647</v>
      </c>
      <c r="Q53" s="43">
        <v>0.76503608660785882</v>
      </c>
      <c r="R53" s="43">
        <v>0.82917929371018617</v>
      </c>
      <c r="S53" s="43">
        <v>0.86567901234567901</v>
      </c>
      <c r="T53" s="43">
        <v>0.82204852299258957</v>
      </c>
      <c r="U53" s="43">
        <v>0.71203273070601814</v>
      </c>
      <c r="V53" s="43">
        <f>V89/V71</f>
        <v>0.81982267257758079</v>
      </c>
      <c r="W53" s="43">
        <f t="shared" ref="W53:AG53" si="0">W89/W71</f>
        <v>0.78543307086614178</v>
      </c>
      <c r="X53" s="43">
        <f t="shared" si="0"/>
        <v>0.79061976549413737</v>
      </c>
      <c r="Y53" s="43">
        <f t="shared" si="0"/>
        <v>0.87401208740120873</v>
      </c>
      <c r="Z53" s="43">
        <f t="shared" si="0"/>
        <v>0.84232954545454541</v>
      </c>
      <c r="AA53" s="43">
        <f t="shared" si="0"/>
        <v>0.82614840989399296</v>
      </c>
      <c r="AB53" s="43">
        <f t="shared" si="0"/>
        <v>0.9453836150845254</v>
      </c>
      <c r="AC53" s="43">
        <f t="shared" si="0"/>
        <v>0.94170403587443952</v>
      </c>
      <c r="AD53" s="43">
        <f t="shared" si="0"/>
        <v>0.93377483443708609</v>
      </c>
      <c r="AE53" s="43">
        <f t="shared" si="0"/>
        <v>0.98787878787878791</v>
      </c>
      <c r="AF53" s="43">
        <f t="shared" si="0"/>
        <v>1</v>
      </c>
      <c r="AG53" s="43">
        <f t="shared" si="0"/>
        <v>0.9907407407407407</v>
      </c>
      <c r="AH53" s="74">
        <f t="shared" ref="AH53:AS53" si="1">AH89/AH71</f>
        <v>0.77731958762886599</v>
      </c>
      <c r="AI53" s="74">
        <f t="shared" si="1"/>
        <v>0.8128654970760234</v>
      </c>
      <c r="AJ53" s="74">
        <f t="shared" si="1"/>
        <v>0.90109890109890112</v>
      </c>
      <c r="AK53" s="74">
        <f t="shared" si="1"/>
        <v>1</v>
      </c>
      <c r="AL53" s="74">
        <f t="shared" si="1"/>
        <v>0.72077922077922074</v>
      </c>
      <c r="AM53" s="74">
        <f t="shared" si="1"/>
        <v>0.776173285198556</v>
      </c>
      <c r="AN53" s="74">
        <f t="shared" si="1"/>
        <v>0.87628865979381443</v>
      </c>
      <c r="AO53" s="74">
        <f t="shared" si="1"/>
        <v>0.9285714285714286</v>
      </c>
      <c r="AP53" s="74">
        <f t="shared" si="1"/>
        <v>0.60818713450292394</v>
      </c>
      <c r="AQ53" s="74">
        <f t="shared" si="1"/>
        <v>0.58823529411764708</v>
      </c>
      <c r="AR53" s="74">
        <f t="shared" si="1"/>
        <v>0.8571428571428571</v>
      </c>
      <c r="AS53" s="74">
        <f t="shared" si="1"/>
        <v>1</v>
      </c>
      <c r="AT53" s="74">
        <f t="shared" ref="AT53:BE53" si="2">AT89/AT71</f>
        <v>0.796875</v>
      </c>
      <c r="AU53" s="74">
        <f t="shared" si="2"/>
        <v>0.80425531914893622</v>
      </c>
      <c r="AV53" s="74">
        <f t="shared" si="2"/>
        <v>0.87654320987654322</v>
      </c>
      <c r="AW53" s="74">
        <f t="shared" si="2"/>
        <v>1</v>
      </c>
      <c r="AX53" s="74">
        <f t="shared" si="2"/>
        <v>0.74603174603174605</v>
      </c>
      <c r="AY53" s="74">
        <f t="shared" si="2"/>
        <v>0.8271604938271605</v>
      </c>
      <c r="AZ53" s="74">
        <f t="shared" si="2"/>
        <v>0.89166666666666672</v>
      </c>
      <c r="BA53" s="74">
        <f t="shared" si="2"/>
        <v>0.88888888888888884</v>
      </c>
      <c r="BB53" s="74">
        <f t="shared" si="2"/>
        <v>0.80519480519480524</v>
      </c>
      <c r="BC53" s="74">
        <f t="shared" si="2"/>
        <v>0.85</v>
      </c>
      <c r="BD53" s="74">
        <f t="shared" si="2"/>
        <v>0.967741935483871</v>
      </c>
      <c r="BE53" s="74">
        <f t="shared" si="2"/>
        <v>1</v>
      </c>
    </row>
    <row r="54" spans="2:57" x14ac:dyDescent="0.25">
      <c r="B54" s="4">
        <v>1</v>
      </c>
      <c r="C54" s="43">
        <v>0.94511655355562108</v>
      </c>
      <c r="D54" s="43">
        <v>0.96535244922341701</v>
      </c>
      <c r="E54" s="43">
        <v>0.98537095088819227</v>
      </c>
      <c r="F54" s="43">
        <v>0.74777102057657463</v>
      </c>
      <c r="G54" s="43">
        <v>0.78450792066857922</v>
      </c>
      <c r="H54" s="43">
        <v>0.91274802935580324</v>
      </c>
      <c r="I54" s="43">
        <v>0.31428571428571428</v>
      </c>
      <c r="J54" s="43">
        <v>0.53846153846153844</v>
      </c>
      <c r="K54" s="43">
        <v>0</v>
      </c>
      <c r="L54" s="43">
        <v>0.77155172413793105</v>
      </c>
      <c r="M54" s="43">
        <v>0.55227882037533516</v>
      </c>
      <c r="N54" s="43">
        <v>0.55555555555555558</v>
      </c>
      <c r="O54" s="43">
        <v>0.86695918536302674</v>
      </c>
      <c r="P54" s="43">
        <v>0.84618834080717487</v>
      </c>
      <c r="Q54" s="43">
        <v>0.75776397515527949</v>
      </c>
      <c r="R54" s="43">
        <v>0.78015041633091597</v>
      </c>
      <c r="S54" s="43">
        <v>0.85810850183555731</v>
      </c>
      <c r="T54" s="43">
        <v>0.8068579004459443</v>
      </c>
      <c r="U54" s="43">
        <v>0.68517476898352747</v>
      </c>
      <c r="V54" s="43">
        <f t="shared" ref="V54:AG69" si="3">V90/V72</f>
        <v>0.77044476327116207</v>
      </c>
      <c r="W54" s="43">
        <f t="shared" si="3"/>
        <v>0.79452054794520544</v>
      </c>
      <c r="X54" s="43">
        <f t="shared" si="3"/>
        <v>0.75285667646098597</v>
      </c>
      <c r="Y54" s="43">
        <f t="shared" si="3"/>
        <v>0.82324286708420324</v>
      </c>
      <c r="Z54" s="43">
        <f t="shared" si="3"/>
        <v>0.8299256505576208</v>
      </c>
      <c r="AA54" s="43">
        <f t="shared" si="3"/>
        <v>0.81351791530944628</v>
      </c>
      <c r="AB54" s="43">
        <f t="shared" si="3"/>
        <v>0.93858560794044665</v>
      </c>
      <c r="AC54" s="43">
        <f t="shared" si="3"/>
        <v>0.92941176470588238</v>
      </c>
      <c r="AD54" s="43">
        <f t="shared" si="3"/>
        <v>0.93087008343265798</v>
      </c>
      <c r="AE54" s="43">
        <f t="shared" si="3"/>
        <v>0.9553571428571429</v>
      </c>
      <c r="AF54" s="43">
        <f t="shared" si="3"/>
        <v>1</v>
      </c>
      <c r="AG54" s="43">
        <f t="shared" si="3"/>
        <v>0.95336787564766834</v>
      </c>
      <c r="AH54" s="74">
        <f t="shared" ref="AH54:AS54" si="4">AH90/AH72</f>
        <v>0.73918918918918919</v>
      </c>
      <c r="AI54" s="74">
        <f t="shared" si="4"/>
        <v>0.8</v>
      </c>
      <c r="AJ54" s="74">
        <f t="shared" si="4"/>
        <v>0.91052631578947374</v>
      </c>
      <c r="AK54" s="74">
        <f t="shared" si="4"/>
        <v>0.93548387096774188</v>
      </c>
      <c r="AL54" s="74">
        <f t="shared" si="4"/>
        <v>0.70127504553734066</v>
      </c>
      <c r="AM54" s="74">
        <f t="shared" si="4"/>
        <v>0.78436018957345977</v>
      </c>
      <c r="AN54" s="74">
        <f t="shared" si="4"/>
        <v>0.8721804511278195</v>
      </c>
      <c r="AO54" s="74">
        <f t="shared" si="4"/>
        <v>1</v>
      </c>
      <c r="AP54" s="74">
        <f t="shared" si="4"/>
        <v>0.57553956834532372</v>
      </c>
      <c r="AQ54" s="74">
        <f t="shared" si="4"/>
        <v>0.68062827225130895</v>
      </c>
      <c r="AR54" s="74">
        <f t="shared" si="4"/>
        <v>0.88524590163934425</v>
      </c>
      <c r="AS54" s="74">
        <f t="shared" si="4"/>
        <v>1</v>
      </c>
      <c r="AT54" s="74">
        <f t="shared" ref="AT54:BE54" si="5">AT90/AT72</f>
        <v>0.79276315789473684</v>
      </c>
      <c r="AU54" s="74">
        <f t="shared" si="5"/>
        <v>0.74940334128878283</v>
      </c>
      <c r="AV54" s="74">
        <f t="shared" si="5"/>
        <v>0.90839694656488545</v>
      </c>
      <c r="AW54" s="74">
        <f t="shared" si="5"/>
        <v>1</v>
      </c>
      <c r="AX54" s="74">
        <f t="shared" si="5"/>
        <v>0.75074183976261133</v>
      </c>
      <c r="AY54" s="74">
        <f t="shared" si="5"/>
        <v>0.76842105263157889</v>
      </c>
      <c r="AZ54" s="74">
        <f t="shared" si="5"/>
        <v>0.90909090909090906</v>
      </c>
      <c r="BA54" s="74">
        <f t="shared" si="5"/>
        <v>1</v>
      </c>
      <c r="BB54" s="74">
        <f t="shared" si="5"/>
        <v>0.81415929203539827</v>
      </c>
      <c r="BC54" s="74">
        <f t="shared" si="5"/>
        <v>0.81395348837209303</v>
      </c>
      <c r="BD54" s="74">
        <f t="shared" si="5"/>
        <v>0.81132075471698117</v>
      </c>
      <c r="BE54" s="74">
        <f t="shared" si="5"/>
        <v>1</v>
      </c>
    </row>
    <row r="55" spans="2:57" x14ac:dyDescent="0.25">
      <c r="B55" s="4">
        <v>2</v>
      </c>
      <c r="C55" s="43">
        <v>0.93915343915343918</v>
      </c>
      <c r="D55" s="43">
        <v>0.95148968678380441</v>
      </c>
      <c r="E55" s="43">
        <v>0.97612488521579432</v>
      </c>
      <c r="F55" s="43">
        <v>0.74373028595066959</v>
      </c>
      <c r="G55" s="43">
        <v>0.7751338354051357</v>
      </c>
      <c r="H55" s="43">
        <v>0.90378121020871394</v>
      </c>
      <c r="I55" s="43">
        <v>0.27017543859649124</v>
      </c>
      <c r="J55" s="43">
        <v>0.39130434782608697</v>
      </c>
      <c r="K55" s="43">
        <v>0</v>
      </c>
      <c r="L55" s="43">
        <v>0.77473708017641074</v>
      </c>
      <c r="M55" s="43">
        <v>0.62347826086956526</v>
      </c>
      <c r="N55" s="43">
        <v>0.55707762557077622</v>
      </c>
      <c r="O55" s="43">
        <v>0.854304828388598</v>
      </c>
      <c r="P55" s="43">
        <v>0.84773362498480986</v>
      </c>
      <c r="Q55" s="43">
        <v>0.75656231771339688</v>
      </c>
      <c r="R55" s="43">
        <v>0.74139745343575714</v>
      </c>
      <c r="S55" s="43">
        <v>0.83637538362138586</v>
      </c>
      <c r="T55" s="43">
        <v>0.79375710099862462</v>
      </c>
      <c r="U55" s="43">
        <v>0.64683500518851611</v>
      </c>
      <c r="V55" s="43">
        <f t="shared" si="3"/>
        <v>0.74527027027027026</v>
      </c>
      <c r="W55" s="43">
        <f t="shared" si="3"/>
        <v>0.78943805010155721</v>
      </c>
      <c r="X55" s="43">
        <f t="shared" si="3"/>
        <v>0.74028629856850714</v>
      </c>
      <c r="Y55" s="43">
        <f t="shared" si="3"/>
        <v>0.7975224263135412</v>
      </c>
      <c r="Z55" s="43">
        <f t="shared" si="3"/>
        <v>0.823943661971831</v>
      </c>
      <c r="AA55" s="43">
        <f t="shared" si="3"/>
        <v>0.7996894409937888</v>
      </c>
      <c r="AB55" s="43">
        <f t="shared" si="3"/>
        <v>0.91363636363636369</v>
      </c>
      <c r="AC55" s="43">
        <f t="shared" si="3"/>
        <v>0.92011019283746553</v>
      </c>
      <c r="AD55" s="43">
        <f t="shared" si="3"/>
        <v>0.90460157126823793</v>
      </c>
      <c r="AE55" s="43">
        <f t="shared" si="3"/>
        <v>0.95851528384279472</v>
      </c>
      <c r="AF55" s="43">
        <f t="shared" si="3"/>
        <v>0.97368421052631582</v>
      </c>
      <c r="AG55" s="43">
        <f t="shared" si="3"/>
        <v>0.9821428571428571</v>
      </c>
      <c r="AH55" s="74">
        <f t="shared" ref="AH55:AS55" si="6">AH91/AH73</f>
        <v>0.72193877551020413</v>
      </c>
      <c r="AI55" s="74">
        <f t="shared" si="6"/>
        <v>0.75767918088737196</v>
      </c>
      <c r="AJ55" s="74">
        <f t="shared" si="6"/>
        <v>0.92574257425742579</v>
      </c>
      <c r="AK55" s="74">
        <f t="shared" si="6"/>
        <v>0.91666666666666663</v>
      </c>
      <c r="AL55" s="74">
        <f t="shared" si="6"/>
        <v>0.72384219554030871</v>
      </c>
      <c r="AM55" s="74">
        <f t="shared" si="6"/>
        <v>0.80930232558139537</v>
      </c>
      <c r="AN55" s="74">
        <f t="shared" si="6"/>
        <v>0.89032258064516134</v>
      </c>
      <c r="AO55" s="74">
        <f t="shared" si="6"/>
        <v>1</v>
      </c>
      <c r="AP55" s="74">
        <f t="shared" si="6"/>
        <v>0.55149501661129563</v>
      </c>
      <c r="AQ55" s="74">
        <f t="shared" si="6"/>
        <v>0.64516129032258063</v>
      </c>
      <c r="AR55" s="74">
        <f t="shared" si="6"/>
        <v>0.82191780821917804</v>
      </c>
      <c r="AS55" s="74">
        <f t="shared" si="6"/>
        <v>1</v>
      </c>
      <c r="AT55" s="74">
        <f t="shared" ref="AT55:BE55" si="7">AT91/AT73</f>
        <v>0.76429809358752165</v>
      </c>
      <c r="AU55" s="74">
        <f t="shared" si="7"/>
        <v>0.79376498800959228</v>
      </c>
      <c r="AV55" s="74">
        <f t="shared" si="7"/>
        <v>0.90322580645161288</v>
      </c>
      <c r="AW55" s="74">
        <f t="shared" si="7"/>
        <v>0.96296296296296291</v>
      </c>
      <c r="AX55" s="74">
        <f t="shared" si="7"/>
        <v>0.73043478260869565</v>
      </c>
      <c r="AY55" s="74">
        <f t="shared" si="7"/>
        <v>0.75094339622641515</v>
      </c>
      <c r="AZ55" s="74">
        <f t="shared" si="7"/>
        <v>0.88397790055248615</v>
      </c>
      <c r="BA55" s="74">
        <f t="shared" si="7"/>
        <v>0.9642857142857143</v>
      </c>
      <c r="BB55" s="74">
        <f t="shared" si="7"/>
        <v>0.77647058823529413</v>
      </c>
      <c r="BC55" s="74">
        <f t="shared" si="7"/>
        <v>0.78172588832487311</v>
      </c>
      <c r="BD55" s="74">
        <f t="shared" si="7"/>
        <v>0.92307692307692313</v>
      </c>
      <c r="BE55" s="74">
        <f t="shared" si="7"/>
        <v>0.88888888888888884</v>
      </c>
    </row>
    <row r="56" spans="2:57" x14ac:dyDescent="0.25">
      <c r="B56" s="4">
        <v>3</v>
      </c>
      <c r="C56" s="43">
        <v>0.93752283522104496</v>
      </c>
      <c r="D56" s="43">
        <v>0.95500218435998252</v>
      </c>
      <c r="E56" s="43">
        <v>0.97289972899728994</v>
      </c>
      <c r="F56" s="43">
        <v>0.74304746368367902</v>
      </c>
      <c r="G56" s="43">
        <v>0.76422027338199994</v>
      </c>
      <c r="H56" s="43">
        <v>0.89723638314998655</v>
      </c>
      <c r="I56" s="43">
        <v>0.28380634390651083</v>
      </c>
      <c r="J56" s="43">
        <v>0.34328358208955223</v>
      </c>
      <c r="K56" s="43">
        <v>0.2857142857142857</v>
      </c>
      <c r="L56" s="43">
        <v>0.7880132350729433</v>
      </c>
      <c r="M56" s="43">
        <v>0.65277777777777779</v>
      </c>
      <c r="N56" s="43">
        <v>0.66174298375184637</v>
      </c>
      <c r="O56" s="43">
        <v>0.84316948873910902</v>
      </c>
      <c r="P56" s="43">
        <v>0.84903620969194737</v>
      </c>
      <c r="Q56" s="43">
        <v>0.76325088339222613</v>
      </c>
      <c r="R56" s="43">
        <v>0.70252237591537836</v>
      </c>
      <c r="S56" s="43">
        <v>0.81318540370679149</v>
      </c>
      <c r="T56" s="43">
        <v>0.77515317639471137</v>
      </c>
      <c r="U56" s="43">
        <v>0.60766239377790576</v>
      </c>
      <c r="V56" s="43">
        <f t="shared" si="3"/>
        <v>0.70806146074510634</v>
      </c>
      <c r="W56" s="43">
        <f t="shared" si="3"/>
        <v>0.76394502829426025</v>
      </c>
      <c r="X56" s="43">
        <f t="shared" si="3"/>
        <v>0.75405007363770249</v>
      </c>
      <c r="Y56" s="43">
        <f t="shared" si="3"/>
        <v>0.75477867203219318</v>
      </c>
      <c r="Z56" s="43">
        <f t="shared" si="3"/>
        <v>0.80501930501930496</v>
      </c>
      <c r="AA56" s="43">
        <f t="shared" si="3"/>
        <v>0.75595553202752774</v>
      </c>
      <c r="AB56" s="43">
        <f t="shared" si="3"/>
        <v>0.90158172231985945</v>
      </c>
      <c r="AC56" s="43">
        <f t="shared" si="3"/>
        <v>0.89565217391304353</v>
      </c>
      <c r="AD56" s="43">
        <f t="shared" si="3"/>
        <v>0.89174560216508791</v>
      </c>
      <c r="AE56" s="43">
        <f t="shared" si="3"/>
        <v>0.9447004608294931</v>
      </c>
      <c r="AF56" s="43">
        <f t="shared" si="3"/>
        <v>0.96341463414634143</v>
      </c>
      <c r="AG56" s="43">
        <f t="shared" si="3"/>
        <v>0.949238578680203</v>
      </c>
      <c r="AH56" s="74">
        <f t="shared" ref="AH56:AS56" si="8">AH92/AH74</f>
        <v>0.70884146341463417</v>
      </c>
      <c r="AI56" s="74">
        <f t="shared" si="8"/>
        <v>0.73620689655172411</v>
      </c>
      <c r="AJ56" s="74">
        <f t="shared" si="8"/>
        <v>0.94071146245059289</v>
      </c>
      <c r="AK56" s="74">
        <f t="shared" si="8"/>
        <v>0.96078431372549022</v>
      </c>
      <c r="AL56" s="74">
        <f t="shared" si="8"/>
        <v>0.76138828633405642</v>
      </c>
      <c r="AM56" s="74">
        <f t="shared" si="8"/>
        <v>0.76368876080691639</v>
      </c>
      <c r="AN56" s="74">
        <f t="shared" si="8"/>
        <v>0.9242424242424242</v>
      </c>
      <c r="AO56" s="74">
        <f t="shared" si="8"/>
        <v>1</v>
      </c>
      <c r="AP56" s="74">
        <f t="shared" si="8"/>
        <v>0.5714285714285714</v>
      </c>
      <c r="AQ56" s="74">
        <f t="shared" si="8"/>
        <v>0.56888888888888889</v>
      </c>
      <c r="AR56" s="74">
        <f t="shared" si="8"/>
        <v>0.85333333333333339</v>
      </c>
      <c r="AS56" s="74">
        <f t="shared" si="8"/>
        <v>0.88888888888888884</v>
      </c>
      <c r="AT56" s="74">
        <f t="shared" ref="AT56:BE56" si="9">AT92/AT74</f>
        <v>0.73868312757201648</v>
      </c>
      <c r="AU56" s="74">
        <f t="shared" si="9"/>
        <v>0.8262032085561497</v>
      </c>
      <c r="AV56" s="74">
        <f t="shared" si="9"/>
        <v>0.85135135135135132</v>
      </c>
      <c r="AW56" s="74">
        <f t="shared" si="9"/>
        <v>0.92307692307692313</v>
      </c>
      <c r="AX56" s="74">
        <f t="shared" si="9"/>
        <v>0.74576271186440679</v>
      </c>
      <c r="AY56" s="74">
        <f t="shared" si="9"/>
        <v>0.78330019880715707</v>
      </c>
      <c r="AZ56" s="74">
        <f t="shared" si="9"/>
        <v>0.88135593220338981</v>
      </c>
      <c r="BA56" s="74">
        <f t="shared" si="9"/>
        <v>0.92307692307692313</v>
      </c>
      <c r="BB56" s="74">
        <f t="shared" si="9"/>
        <v>0.77727272727272723</v>
      </c>
      <c r="BC56" s="74">
        <f t="shared" si="9"/>
        <v>0.85326086956521741</v>
      </c>
      <c r="BD56" s="74">
        <f t="shared" si="9"/>
        <v>0.84057971014492749</v>
      </c>
      <c r="BE56" s="74">
        <f t="shared" si="9"/>
        <v>1</v>
      </c>
    </row>
    <row r="57" spans="2:57" x14ac:dyDescent="0.25">
      <c r="B57" s="4">
        <v>4</v>
      </c>
      <c r="C57" s="43">
        <v>0.9264214046822743</v>
      </c>
      <c r="D57" s="43">
        <v>0.93079767564712101</v>
      </c>
      <c r="E57" s="43">
        <v>0.94936708860759489</v>
      </c>
      <c r="F57" s="43">
        <v>0.73015446280183793</v>
      </c>
      <c r="G57" s="43">
        <v>0.75241328413284136</v>
      </c>
      <c r="H57" s="43">
        <v>0.87909274913680202</v>
      </c>
      <c r="I57" s="43">
        <v>0.2324521422060164</v>
      </c>
      <c r="J57" s="43">
        <v>0.29830508474576273</v>
      </c>
      <c r="K57" s="43">
        <v>0.31578947368421051</v>
      </c>
      <c r="L57" s="43">
        <v>0.79068322981366457</v>
      </c>
      <c r="M57" s="43">
        <v>0.69176090468497575</v>
      </c>
      <c r="N57" s="43">
        <v>0.70861678004535145</v>
      </c>
      <c r="O57" s="43">
        <v>0.82348114353234647</v>
      </c>
      <c r="P57" s="43">
        <v>0.85148947322442559</v>
      </c>
      <c r="Q57" s="43">
        <v>0.76511526750761205</v>
      </c>
      <c r="R57" s="43">
        <v>0.65439413175342076</v>
      </c>
      <c r="S57" s="43">
        <v>0.77976135417630188</v>
      </c>
      <c r="T57" s="43">
        <v>0.76458493960421481</v>
      </c>
      <c r="U57" s="43">
        <v>0.53255895811334042</v>
      </c>
      <c r="V57" s="43">
        <f t="shared" si="3"/>
        <v>0.64819506016466122</v>
      </c>
      <c r="W57" s="43">
        <f t="shared" si="3"/>
        <v>0.75583864118895971</v>
      </c>
      <c r="X57" s="43">
        <f t="shared" si="3"/>
        <v>0.67337087691069997</v>
      </c>
      <c r="Y57" s="43">
        <f t="shared" si="3"/>
        <v>0.69217687074829937</v>
      </c>
      <c r="Z57" s="43">
        <f t="shared" si="3"/>
        <v>0.78140703517587939</v>
      </c>
      <c r="AA57" s="43">
        <f t="shared" si="3"/>
        <v>0.75578406169665813</v>
      </c>
      <c r="AB57" s="43">
        <f t="shared" si="3"/>
        <v>0.83421250941974379</v>
      </c>
      <c r="AC57" s="43">
        <f t="shared" si="3"/>
        <v>0.87152777777777779</v>
      </c>
      <c r="AD57" s="43">
        <f t="shared" si="3"/>
        <v>0.92016806722689071</v>
      </c>
      <c r="AE57" s="43">
        <f t="shared" si="3"/>
        <v>0.90434782608695652</v>
      </c>
      <c r="AF57" s="43">
        <f t="shared" si="3"/>
        <v>0.97142857142857142</v>
      </c>
      <c r="AG57" s="43">
        <f t="shared" si="3"/>
        <v>0.92800000000000005</v>
      </c>
      <c r="AH57" s="74">
        <f>AH93/AH75</f>
        <v>0.70056497175141241</v>
      </c>
      <c r="AI57" s="74">
        <f>AI93/AI75</f>
        <v>0.73008849557522126</v>
      </c>
      <c r="AJ57" s="74">
        <f>AJ93/AJ75</f>
        <v>0.875</v>
      </c>
      <c r="AK57" s="74">
        <f t="shared" ref="AK57:BE57" si="10">AK93/AK75</f>
        <v>1</v>
      </c>
      <c r="AL57" s="74">
        <f t="shared" si="10"/>
        <v>0.66758241758241754</v>
      </c>
      <c r="AM57" s="74">
        <f t="shared" si="10"/>
        <v>0.73170731707317072</v>
      </c>
      <c r="AN57" s="74">
        <f t="shared" si="10"/>
        <v>0.8970588235294118</v>
      </c>
      <c r="AO57" s="74">
        <f t="shared" si="10"/>
        <v>0.96969696969696972</v>
      </c>
      <c r="AP57" s="74">
        <f t="shared" si="10"/>
        <v>0.50724637681159424</v>
      </c>
      <c r="AQ57" s="74">
        <f t="shared" si="10"/>
        <v>0.58563535911602205</v>
      </c>
      <c r="AR57" s="74">
        <f t="shared" si="10"/>
        <v>0.75</v>
      </c>
      <c r="AS57" s="74">
        <f t="shared" si="10"/>
        <v>0.95</v>
      </c>
      <c r="AT57" s="74">
        <f t="shared" si="10"/>
        <v>0.73549883990719256</v>
      </c>
      <c r="AU57" s="74">
        <f t="shared" si="10"/>
        <v>0.77538461538461534</v>
      </c>
      <c r="AV57" s="74">
        <f t="shared" si="10"/>
        <v>0.86301369863013699</v>
      </c>
      <c r="AW57" s="74">
        <f t="shared" si="10"/>
        <v>1</v>
      </c>
      <c r="AX57" s="74">
        <f t="shared" si="10"/>
        <v>0.71663244353182753</v>
      </c>
      <c r="AY57" s="74">
        <f t="shared" si="10"/>
        <v>0.7021276595744681</v>
      </c>
      <c r="AZ57" s="74">
        <f t="shared" si="10"/>
        <v>0.86524822695035464</v>
      </c>
      <c r="BA57" s="74">
        <f t="shared" si="10"/>
        <v>0.87804878048780488</v>
      </c>
      <c r="BB57" s="74">
        <f t="shared" si="10"/>
        <v>0.76190476190476186</v>
      </c>
      <c r="BC57" s="74">
        <f t="shared" si="10"/>
        <v>0.79720279720279719</v>
      </c>
      <c r="BD57" s="74">
        <f t="shared" si="10"/>
        <v>0.80597014925373134</v>
      </c>
      <c r="BE57" s="74">
        <f t="shared" si="10"/>
        <v>1</v>
      </c>
    </row>
    <row r="58" spans="2:57" x14ac:dyDescent="0.25">
      <c r="B58" s="4">
        <v>5</v>
      </c>
      <c r="C58" s="43">
        <v>0.89083232810615198</v>
      </c>
      <c r="D58" s="43">
        <v>0.92174515235457066</v>
      </c>
      <c r="E58" s="43">
        <v>0.95459976105137401</v>
      </c>
      <c r="F58" s="43">
        <v>0.72135577768371695</v>
      </c>
      <c r="G58" s="43">
        <v>0.73597155665481528</v>
      </c>
      <c r="H58" s="43">
        <v>0.86175408791675512</v>
      </c>
      <c r="I58" s="43">
        <v>0.19752281616688397</v>
      </c>
      <c r="J58" s="43">
        <v>0.31347150259067358</v>
      </c>
      <c r="K58" s="43">
        <v>0.29166666666666669</v>
      </c>
      <c r="L58" s="43">
        <v>0.7931743918673605</v>
      </c>
      <c r="M58" s="43">
        <v>0.71631593331511345</v>
      </c>
      <c r="N58" s="43">
        <v>0.7132947976878613</v>
      </c>
      <c r="O58" s="43">
        <v>0.81327140013271404</v>
      </c>
      <c r="P58" s="43">
        <v>0.84339914827719709</v>
      </c>
      <c r="Q58" s="43">
        <v>0.78391019644527593</v>
      </c>
      <c r="R58" s="43">
        <v>0.59409282700421939</v>
      </c>
      <c r="S58" s="43">
        <v>0.74578075110232633</v>
      </c>
      <c r="T58" s="43">
        <v>0.73643222195181313</v>
      </c>
      <c r="U58" s="43">
        <v>0.42946708463949845</v>
      </c>
      <c r="V58" s="43">
        <f t="shared" si="3"/>
        <v>0.55944798301486198</v>
      </c>
      <c r="W58" s="43">
        <f t="shared" si="3"/>
        <v>0.71567043618739901</v>
      </c>
      <c r="X58" s="43">
        <f t="shared" si="3"/>
        <v>0.68039538714991765</v>
      </c>
      <c r="Y58" s="43">
        <f t="shared" si="3"/>
        <v>0.62015945330296129</v>
      </c>
      <c r="Z58" s="43">
        <f t="shared" si="3"/>
        <v>0.74769797421731121</v>
      </c>
      <c r="AA58" s="43">
        <f t="shared" si="3"/>
        <v>0.70364238410596025</v>
      </c>
      <c r="AB58" s="43">
        <f t="shared" si="3"/>
        <v>0.78795180722891567</v>
      </c>
      <c r="AC58" s="43">
        <f t="shared" si="3"/>
        <v>0.88235294117647056</v>
      </c>
      <c r="AD58" s="43">
        <f t="shared" si="3"/>
        <v>0.83859649122807023</v>
      </c>
      <c r="AE58" s="43">
        <f t="shared" si="3"/>
        <v>0.85140562248995988</v>
      </c>
      <c r="AF58" s="43">
        <f t="shared" si="3"/>
        <v>0.9285714285714286</v>
      </c>
      <c r="AG58" s="43">
        <f t="shared" si="3"/>
        <v>0.86301369863013699</v>
      </c>
      <c r="AH58" s="74">
        <f t="shared" ref="AH58:AJ58" si="11">AH94/AH76</f>
        <v>0.69423558897243109</v>
      </c>
      <c r="AI58" s="74">
        <f t="shared" si="11"/>
        <v>0.71601208459214505</v>
      </c>
      <c r="AJ58" s="74">
        <f t="shared" si="11"/>
        <v>0.86451612903225805</v>
      </c>
      <c r="AK58" s="74">
        <f t="shared" ref="AK58:BE58" si="12">AK94/AK76</f>
        <v>0.88235294117647056</v>
      </c>
      <c r="AL58" s="74">
        <f t="shared" si="12"/>
        <v>0.77600000000000002</v>
      </c>
      <c r="AM58" s="74">
        <f t="shared" si="12"/>
        <v>0.71161048689138573</v>
      </c>
      <c r="AN58" s="74">
        <f t="shared" si="12"/>
        <v>0.8928571428571429</v>
      </c>
      <c r="AO58" s="74">
        <f t="shared" si="12"/>
        <v>0.96551724137931039</v>
      </c>
      <c r="AP58" s="74">
        <f t="shared" si="12"/>
        <v>0.5722543352601156</v>
      </c>
      <c r="AQ58" s="74">
        <f t="shared" si="12"/>
        <v>0.58904109589041098</v>
      </c>
      <c r="AR58" s="74">
        <f t="shared" si="12"/>
        <v>0.69841269841269837</v>
      </c>
      <c r="AS58" s="74">
        <f t="shared" si="12"/>
        <v>0.83333333333333337</v>
      </c>
      <c r="AT58" s="74">
        <f t="shared" si="12"/>
        <v>0.75320512820512819</v>
      </c>
      <c r="AU58" s="74">
        <f t="shared" si="12"/>
        <v>0.75494071146245056</v>
      </c>
      <c r="AV58" s="74">
        <f t="shared" si="12"/>
        <v>0.85344827586206895</v>
      </c>
      <c r="AW58" s="74">
        <f t="shared" si="12"/>
        <v>0.92592592592592593</v>
      </c>
      <c r="AX58" s="74">
        <f t="shared" si="12"/>
        <v>0.66249999999999998</v>
      </c>
      <c r="AY58" s="74">
        <f t="shared" si="12"/>
        <v>0.73867595818815335</v>
      </c>
      <c r="AZ58" s="74">
        <f t="shared" si="12"/>
        <v>0.88741721854304634</v>
      </c>
      <c r="BA58" s="74">
        <f t="shared" si="12"/>
        <v>0.80555555555555558</v>
      </c>
      <c r="BB58" s="74">
        <f t="shared" si="12"/>
        <v>0.74096385542168675</v>
      </c>
      <c r="BC58" s="74">
        <f t="shared" si="12"/>
        <v>0.72649572649572647</v>
      </c>
      <c r="BD58" s="74">
        <f t="shared" si="12"/>
        <v>0.77777777777777779</v>
      </c>
      <c r="BE58" s="74">
        <f t="shared" si="12"/>
        <v>1</v>
      </c>
    </row>
    <row r="59" spans="2:57" x14ac:dyDescent="0.25">
      <c r="B59" s="4">
        <v>6</v>
      </c>
      <c r="C59" s="43">
        <v>0.87802907915993533</v>
      </c>
      <c r="D59" s="43">
        <v>0.89473684210526316</v>
      </c>
      <c r="E59" s="43">
        <v>0.92378048780487809</v>
      </c>
      <c r="F59" s="43">
        <v>0.69684275509304172</v>
      </c>
      <c r="G59" s="43">
        <v>0.7135493748405205</v>
      </c>
      <c r="H59" s="43">
        <v>0.84431878423749784</v>
      </c>
      <c r="I59" s="43">
        <v>0.18283220174587778</v>
      </c>
      <c r="J59" s="43">
        <v>0.3121495327102804</v>
      </c>
      <c r="K59" s="43">
        <v>0.34782608695652173</v>
      </c>
      <c r="L59" s="43">
        <v>0.79337809373354395</v>
      </c>
      <c r="M59" s="43">
        <v>0.74883600620796686</v>
      </c>
      <c r="N59" s="43">
        <v>0.75132275132275128</v>
      </c>
      <c r="O59" s="43">
        <v>0.78783000643915002</v>
      </c>
      <c r="P59" s="43">
        <v>0.83626803619466861</v>
      </c>
      <c r="Q59" s="43">
        <v>0.79307025986525503</v>
      </c>
      <c r="R59" s="43">
        <v>0.51769188894937401</v>
      </c>
      <c r="S59" s="43">
        <v>0.70697549151629413</v>
      </c>
      <c r="T59" s="43">
        <v>0.65953307392996108</v>
      </c>
      <c r="U59" s="43">
        <v>0.33576642335766421</v>
      </c>
      <c r="V59" s="43">
        <f t="shared" si="3"/>
        <v>0.45797598627787306</v>
      </c>
      <c r="W59" s="43">
        <f t="shared" si="3"/>
        <v>0.6572104018912529</v>
      </c>
      <c r="X59" s="43">
        <f t="shared" si="3"/>
        <v>0.53676470588235292</v>
      </c>
      <c r="Y59" s="43">
        <f t="shared" si="3"/>
        <v>0.5031503150315032</v>
      </c>
      <c r="Z59" s="43">
        <f t="shared" si="3"/>
        <v>0.69340974212034379</v>
      </c>
      <c r="AA59" s="43">
        <f t="shared" si="3"/>
        <v>0.63604240282685509</v>
      </c>
      <c r="AB59" s="43">
        <f t="shared" si="3"/>
        <v>0.70996441281138789</v>
      </c>
      <c r="AC59" s="43">
        <f t="shared" si="3"/>
        <v>0.83443708609271527</v>
      </c>
      <c r="AD59" s="43">
        <f t="shared" si="3"/>
        <v>0.7321428571428571</v>
      </c>
      <c r="AE59" s="43">
        <f t="shared" si="3"/>
        <v>0.75</v>
      </c>
      <c r="AF59" s="43">
        <f t="shared" si="3"/>
        <v>0.89473684210526316</v>
      </c>
      <c r="AG59" s="43">
        <f t="shared" si="3"/>
        <v>0.94285714285714284</v>
      </c>
      <c r="AH59" s="74">
        <f t="shared" ref="AH59:AJ59" si="13">AH95/AH77</f>
        <v>0.65780730897009965</v>
      </c>
      <c r="AI59" s="74">
        <f t="shared" si="13"/>
        <v>0.7661290322580645</v>
      </c>
      <c r="AJ59" s="74">
        <f t="shared" si="13"/>
        <v>0.85416666666666663</v>
      </c>
      <c r="AK59" s="74">
        <f t="shared" ref="AK59:BE59" si="14">AK95/AK77</f>
        <v>0.875</v>
      </c>
      <c r="AL59" s="74">
        <f t="shared" si="14"/>
        <v>0.72820512820512817</v>
      </c>
      <c r="AM59" s="74">
        <f t="shared" si="14"/>
        <v>0.71351351351351355</v>
      </c>
      <c r="AN59" s="74">
        <f t="shared" si="14"/>
        <v>0.85135135135135132</v>
      </c>
      <c r="AO59" s="74">
        <f t="shared" si="14"/>
        <v>0.9375</v>
      </c>
      <c r="AP59" s="74">
        <f t="shared" si="14"/>
        <v>0.58870967741935487</v>
      </c>
      <c r="AQ59" s="74">
        <f t="shared" si="14"/>
        <v>0.52212389380530977</v>
      </c>
      <c r="AR59" s="74">
        <f t="shared" si="14"/>
        <v>0.71739130434782605</v>
      </c>
      <c r="AS59" s="74">
        <f t="shared" si="14"/>
        <v>1</v>
      </c>
      <c r="AT59" s="74">
        <f t="shared" si="14"/>
        <v>0.69811320754716977</v>
      </c>
      <c r="AU59" s="74">
        <f t="shared" si="14"/>
        <v>0.70652173913043481</v>
      </c>
      <c r="AV59" s="74">
        <f t="shared" si="14"/>
        <v>0.81188118811881194</v>
      </c>
      <c r="AW59" s="74">
        <f t="shared" si="14"/>
        <v>0.91428571428571426</v>
      </c>
      <c r="AX59" s="74">
        <f t="shared" si="14"/>
        <v>0.63396226415094337</v>
      </c>
      <c r="AY59" s="74">
        <f t="shared" si="14"/>
        <v>0.68510638297872339</v>
      </c>
      <c r="AZ59" s="74">
        <f t="shared" si="14"/>
        <v>0.76288659793814428</v>
      </c>
      <c r="BA59" s="74">
        <f t="shared" si="14"/>
        <v>0.80769230769230771</v>
      </c>
      <c r="BB59" s="74">
        <f t="shared" si="14"/>
        <v>0.72992700729927007</v>
      </c>
      <c r="BC59" s="74">
        <f t="shared" si="14"/>
        <v>0.7078651685393258</v>
      </c>
      <c r="BD59" s="74">
        <f t="shared" si="14"/>
        <v>0.72972972972972971</v>
      </c>
      <c r="BE59" s="74">
        <f t="shared" si="14"/>
        <v>1</v>
      </c>
    </row>
    <row r="60" spans="2:57" x14ac:dyDescent="0.25">
      <c r="B60" s="4">
        <v>7</v>
      </c>
      <c r="C60" s="43">
        <v>0.8145065398335315</v>
      </c>
      <c r="D60" s="43">
        <v>0.87679425837320579</v>
      </c>
      <c r="E60" s="43">
        <v>0.87626774847870181</v>
      </c>
      <c r="F60" s="43">
        <v>0.67432714759739465</v>
      </c>
      <c r="G60" s="43">
        <v>0.69021057035280997</v>
      </c>
      <c r="H60" s="43">
        <v>0.80389272377503673</v>
      </c>
      <c r="I60" s="43">
        <v>0.16140506891951978</v>
      </c>
      <c r="J60" s="43">
        <v>0.24836601307189543</v>
      </c>
      <c r="K60" s="43">
        <v>0.25</v>
      </c>
      <c r="L60" s="43">
        <v>0.79145393134867648</v>
      </c>
      <c r="M60" s="43">
        <v>0.77452619843924186</v>
      </c>
      <c r="N60" s="43">
        <v>0.76390977443609021</v>
      </c>
      <c r="O60" s="43">
        <v>0.7647234381217668</v>
      </c>
      <c r="P60" s="43">
        <v>0.81717451523545703</v>
      </c>
      <c r="Q60" s="43">
        <v>0.76110260336906588</v>
      </c>
      <c r="R60" s="43">
        <v>0.42570281124497994</v>
      </c>
      <c r="S60" s="43">
        <v>0.65895953757225434</v>
      </c>
      <c r="T60" s="43">
        <v>0.5757575757575758</v>
      </c>
      <c r="U60" s="43">
        <v>0.21593830334190231</v>
      </c>
      <c r="V60" s="43">
        <f t="shared" si="3"/>
        <v>0.40902679830747529</v>
      </c>
      <c r="W60" s="43">
        <f t="shared" si="3"/>
        <v>0.62655601659751037</v>
      </c>
      <c r="X60" s="43">
        <f t="shared" si="3"/>
        <v>0.53939393939393943</v>
      </c>
      <c r="Y60" s="43">
        <f t="shared" si="3"/>
        <v>0.39705882352941174</v>
      </c>
      <c r="Z60" s="43">
        <f t="shared" si="3"/>
        <v>0.65158371040723984</v>
      </c>
      <c r="AA60" s="43">
        <f t="shared" si="3"/>
        <v>0.57037037037037042</v>
      </c>
      <c r="AB60" s="43">
        <f t="shared" si="3"/>
        <v>0.58448753462603875</v>
      </c>
      <c r="AC60" s="43">
        <f t="shared" si="3"/>
        <v>0.83809523809523812</v>
      </c>
      <c r="AD60" s="43">
        <f t="shared" si="3"/>
        <v>0.64179104477611937</v>
      </c>
      <c r="AE60" s="43">
        <f t="shared" si="3"/>
        <v>0.56521739130434778</v>
      </c>
      <c r="AF60" s="43">
        <f t="shared" si="3"/>
        <v>0.92</v>
      </c>
      <c r="AG60" s="43">
        <f t="shared" si="3"/>
        <v>0.79166666666666663</v>
      </c>
      <c r="AH60" s="74">
        <f t="shared" ref="AH60:AJ60" si="15">AH96/AH78</f>
        <v>0.69518716577540107</v>
      </c>
      <c r="AI60" s="74">
        <f t="shared" si="15"/>
        <v>0.64676616915422891</v>
      </c>
      <c r="AJ60" s="74">
        <f t="shared" si="15"/>
        <v>0.78823529411764703</v>
      </c>
      <c r="AK60" s="74">
        <f t="shared" ref="AK60:BE60" si="16">AK96/AK78</f>
        <v>0.90909090909090906</v>
      </c>
      <c r="AL60" s="74">
        <f t="shared" si="16"/>
        <v>0.7</v>
      </c>
      <c r="AM60" s="74">
        <f t="shared" si="16"/>
        <v>0.73529411764705888</v>
      </c>
      <c r="AN60" s="74">
        <f t="shared" si="16"/>
        <v>0.8666666666666667</v>
      </c>
      <c r="AO60" s="74">
        <f t="shared" si="16"/>
        <v>1</v>
      </c>
      <c r="AP60" s="74">
        <f t="shared" si="16"/>
        <v>0.53409090909090906</v>
      </c>
      <c r="AQ60" s="74">
        <f t="shared" si="16"/>
        <v>0.57499999999999996</v>
      </c>
      <c r="AR60" s="74">
        <f t="shared" si="16"/>
        <v>0.65116279069767447</v>
      </c>
      <c r="AS60" s="74">
        <f t="shared" si="16"/>
        <v>0.90909090909090906</v>
      </c>
      <c r="AT60" s="74">
        <f t="shared" si="16"/>
        <v>0.63095238095238093</v>
      </c>
      <c r="AU60" s="74">
        <f t="shared" si="16"/>
        <v>0.73134328358208955</v>
      </c>
      <c r="AV60" s="74">
        <f t="shared" si="16"/>
        <v>0.82258064516129037</v>
      </c>
      <c r="AW60" s="74">
        <f t="shared" si="16"/>
        <v>0.88888888888888884</v>
      </c>
      <c r="AX60" s="74">
        <f t="shared" si="16"/>
        <v>0.65968586387434558</v>
      </c>
      <c r="AY60" s="74">
        <f t="shared" si="16"/>
        <v>0.61538461538461542</v>
      </c>
      <c r="AZ60" s="74">
        <f t="shared" si="16"/>
        <v>0.80821917808219179</v>
      </c>
      <c r="BA60" s="74">
        <f t="shared" si="16"/>
        <v>0.875</v>
      </c>
      <c r="BB60" s="74">
        <f t="shared" si="16"/>
        <v>0.60810810810810811</v>
      </c>
      <c r="BC60" s="74">
        <f t="shared" si="16"/>
        <v>0.58823529411764708</v>
      </c>
      <c r="BD60" s="74">
        <f t="shared" si="16"/>
        <v>0.8529411764705882</v>
      </c>
      <c r="BE60" s="74">
        <f t="shared" si="16"/>
        <v>0.7142857142857143</v>
      </c>
    </row>
    <row r="61" spans="2:57" x14ac:dyDescent="0.25">
      <c r="B61" s="4">
        <v>8</v>
      </c>
      <c r="C61" s="43">
        <v>0.81268436578171088</v>
      </c>
      <c r="D61" s="43">
        <v>0.82407407407407407</v>
      </c>
      <c r="E61" s="43">
        <v>0.8537170263788969</v>
      </c>
      <c r="F61" s="43">
        <v>0.63526289600265384</v>
      </c>
      <c r="G61" s="43">
        <v>0.65163472378804965</v>
      </c>
      <c r="H61" s="43">
        <v>0.76070268674343078</v>
      </c>
      <c r="I61" s="43">
        <v>0.13352625051674247</v>
      </c>
      <c r="J61" s="43">
        <v>0.25821596244131456</v>
      </c>
      <c r="K61" s="43">
        <v>0.38461538461538464</v>
      </c>
      <c r="L61" s="43">
        <v>0.77147283819114942</v>
      </c>
      <c r="M61" s="43">
        <v>0.78989964389770151</v>
      </c>
      <c r="N61" s="43">
        <v>0.79316239316239312</v>
      </c>
      <c r="O61" s="43">
        <v>0.72520148791072536</v>
      </c>
      <c r="P61" s="43">
        <v>0.79917535774921178</v>
      </c>
      <c r="Q61" s="43">
        <v>0.71788715486194477</v>
      </c>
      <c r="R61" s="43">
        <v>0.33046471600688471</v>
      </c>
      <c r="S61" s="43">
        <v>0.58135731807031887</v>
      </c>
      <c r="T61" s="43">
        <v>0.4878444084278768</v>
      </c>
      <c r="U61" s="43">
        <v>0.14754098360655737</v>
      </c>
      <c r="V61" s="43">
        <f t="shared" si="3"/>
        <v>0.28827037773359843</v>
      </c>
      <c r="W61" s="43">
        <f t="shared" si="3"/>
        <v>0.52413793103448281</v>
      </c>
      <c r="X61" s="43">
        <f t="shared" si="3"/>
        <v>0.38202247191011235</v>
      </c>
      <c r="Y61" s="43">
        <f t="shared" si="3"/>
        <v>0.3771186440677966</v>
      </c>
      <c r="Z61" s="43">
        <f t="shared" si="3"/>
        <v>0.55645161290322576</v>
      </c>
      <c r="AA61" s="43">
        <f t="shared" si="3"/>
        <v>0.47191011235955055</v>
      </c>
      <c r="AB61" s="43">
        <f t="shared" si="3"/>
        <v>0.37610619469026546</v>
      </c>
      <c r="AC61" s="43">
        <f t="shared" si="3"/>
        <v>0.67796610169491522</v>
      </c>
      <c r="AD61" s="43">
        <f t="shared" si="3"/>
        <v>0.6</v>
      </c>
      <c r="AE61" s="43">
        <f t="shared" si="3"/>
        <v>0.550561797752809</v>
      </c>
      <c r="AF61" s="43">
        <f t="shared" si="3"/>
        <v>0.9285714285714286</v>
      </c>
      <c r="AG61" s="43">
        <f t="shared" si="3"/>
        <v>0.75</v>
      </c>
      <c r="AH61" s="74">
        <f t="shared" ref="AH61:AJ61" si="17">AH97/AH79</f>
        <v>0.66867469879518071</v>
      </c>
      <c r="AI61" s="74">
        <f t="shared" si="17"/>
        <v>0.62142857142857144</v>
      </c>
      <c r="AJ61" s="74">
        <f t="shared" si="17"/>
        <v>0.76271186440677963</v>
      </c>
      <c r="AK61" s="74">
        <f t="shared" ref="AK61:BE61" si="18">AK97/AK79</f>
        <v>0.77272727272727271</v>
      </c>
      <c r="AL61" s="74">
        <f t="shared" si="18"/>
        <v>0.625</v>
      </c>
      <c r="AM61" s="74">
        <f t="shared" si="18"/>
        <v>0.76068376068376065</v>
      </c>
      <c r="AN61" s="74">
        <f t="shared" si="18"/>
        <v>0.82978723404255317</v>
      </c>
      <c r="AO61" s="74">
        <f t="shared" si="18"/>
        <v>0.84615384615384615</v>
      </c>
      <c r="AP61" s="74">
        <f t="shared" si="18"/>
        <v>0.53846153846153844</v>
      </c>
      <c r="AQ61" s="74">
        <f t="shared" si="18"/>
        <v>0.47457627118644069</v>
      </c>
      <c r="AR61" s="74">
        <f t="shared" si="18"/>
        <v>0.76470588235294112</v>
      </c>
      <c r="AS61" s="74">
        <f t="shared" si="18"/>
        <v>0.88888888888888884</v>
      </c>
      <c r="AT61" s="74">
        <f t="shared" si="18"/>
        <v>0.65957446808510634</v>
      </c>
      <c r="AU61" s="74">
        <f t="shared" si="18"/>
        <v>0.69902912621359226</v>
      </c>
      <c r="AV61" s="74">
        <f t="shared" si="18"/>
        <v>0.72727272727272729</v>
      </c>
      <c r="AW61" s="74">
        <f t="shared" si="18"/>
        <v>0.8571428571428571</v>
      </c>
      <c r="AX61" s="74">
        <f t="shared" si="18"/>
        <v>0.54248366013071891</v>
      </c>
      <c r="AY61" s="74">
        <f t="shared" si="18"/>
        <v>0.63492063492063489</v>
      </c>
      <c r="AZ61" s="74">
        <f t="shared" si="18"/>
        <v>0.77272727272727271</v>
      </c>
      <c r="BA61" s="74">
        <f t="shared" si="18"/>
        <v>0.84210526315789469</v>
      </c>
      <c r="BB61" s="74">
        <f t="shared" si="18"/>
        <v>0.53846153846153844</v>
      </c>
      <c r="BC61" s="74">
        <f t="shared" si="18"/>
        <v>0.56862745098039214</v>
      </c>
      <c r="BD61" s="74">
        <f t="shared" si="18"/>
        <v>0.70833333333333337</v>
      </c>
      <c r="BE61" s="74">
        <f t="shared" si="18"/>
        <v>0.7142857142857143</v>
      </c>
    </row>
    <row r="62" spans="2:57" x14ac:dyDescent="0.25">
      <c r="B62" s="4">
        <v>9</v>
      </c>
      <c r="C62" s="43">
        <v>0.7004504504504504</v>
      </c>
      <c r="D62" s="43">
        <v>0.79828326180257514</v>
      </c>
      <c r="E62" s="43">
        <v>0.75958188153310102</v>
      </c>
      <c r="F62" s="43">
        <v>0.58204298590247283</v>
      </c>
      <c r="G62" s="43">
        <v>0.60393151553582747</v>
      </c>
      <c r="H62" s="43">
        <v>0.72257814016695787</v>
      </c>
      <c r="I62" s="43">
        <v>0.12071917808219178</v>
      </c>
      <c r="J62" s="43">
        <v>0.2359882005899705</v>
      </c>
      <c r="K62" s="43">
        <v>0.30303030303030304</v>
      </c>
      <c r="L62" s="43">
        <v>0.75794833581718823</v>
      </c>
      <c r="M62" s="43">
        <v>0.79023799919322313</v>
      </c>
      <c r="N62" s="43">
        <v>0.77304964539007093</v>
      </c>
      <c r="O62" s="43">
        <v>0.65616264294790339</v>
      </c>
      <c r="P62" s="43">
        <v>0.75621521335807051</v>
      </c>
      <c r="Q62" s="43">
        <v>0.64785992217898836</v>
      </c>
      <c r="R62" s="43">
        <v>0.27925531914893614</v>
      </c>
      <c r="S62" s="43">
        <v>0.49162011173184356</v>
      </c>
      <c r="T62" s="43">
        <v>0.38422391857506361</v>
      </c>
      <c r="U62" s="43">
        <v>7.7821011673151752E-2</v>
      </c>
      <c r="V62" s="43">
        <f t="shared" si="3"/>
        <v>0.17159763313609466</v>
      </c>
      <c r="W62" s="43">
        <f t="shared" si="3"/>
        <v>0.47</v>
      </c>
      <c r="X62" s="43">
        <f t="shared" si="3"/>
        <v>0.17460317460317459</v>
      </c>
      <c r="Y62" s="43">
        <f t="shared" si="3"/>
        <v>0.19714285714285715</v>
      </c>
      <c r="Z62" s="43">
        <f t="shared" si="3"/>
        <v>0.47058823529411764</v>
      </c>
      <c r="AA62" s="43">
        <f t="shared" si="3"/>
        <v>0.4</v>
      </c>
      <c r="AB62" s="43">
        <f t="shared" si="3"/>
        <v>0.27322404371584702</v>
      </c>
      <c r="AC62" s="43">
        <f t="shared" si="3"/>
        <v>0.51351351351351349</v>
      </c>
      <c r="AD62" s="43">
        <f t="shared" si="3"/>
        <v>0.3888888888888889</v>
      </c>
      <c r="AE62" s="43">
        <f t="shared" si="3"/>
        <v>0.32075471698113206</v>
      </c>
      <c r="AF62" s="43">
        <f t="shared" si="3"/>
        <v>0.875</v>
      </c>
      <c r="AG62" s="43">
        <f t="shared" si="3"/>
        <v>0.33333333333333331</v>
      </c>
      <c r="AH62" s="74">
        <f t="shared" ref="AH62:AJ62" si="19">AH98/AH80</f>
        <v>0.54700854700854706</v>
      </c>
      <c r="AI62" s="74">
        <f t="shared" si="19"/>
        <v>0.59405940594059403</v>
      </c>
      <c r="AJ62" s="74">
        <f t="shared" si="19"/>
        <v>0.67272727272727273</v>
      </c>
      <c r="AK62" s="74">
        <f t="shared" ref="AK62:BE62" si="20">AK98/AK80</f>
        <v>0.73913043478260865</v>
      </c>
      <c r="AL62" s="74">
        <f t="shared" si="20"/>
        <v>0.61842105263157898</v>
      </c>
      <c r="AM62" s="74">
        <f t="shared" si="20"/>
        <v>0.6376811594202898</v>
      </c>
      <c r="AN62" s="74">
        <f t="shared" si="20"/>
        <v>0.70833333333333337</v>
      </c>
      <c r="AO62" s="74">
        <f t="shared" si="20"/>
        <v>1</v>
      </c>
      <c r="AP62" s="74">
        <f t="shared" si="20"/>
        <v>0.45454545454545453</v>
      </c>
      <c r="AQ62" s="74">
        <f t="shared" si="20"/>
        <v>0.6216216216216216</v>
      </c>
      <c r="AR62" s="74">
        <f t="shared" si="20"/>
        <v>0.78947368421052633</v>
      </c>
      <c r="AS62" s="74">
        <f t="shared" si="20"/>
        <v>0.8</v>
      </c>
      <c r="AT62" s="74">
        <f t="shared" si="20"/>
        <v>0.45161290322580644</v>
      </c>
      <c r="AU62" s="74">
        <f t="shared" si="20"/>
        <v>0.57471264367816088</v>
      </c>
      <c r="AV62" s="74">
        <f t="shared" si="20"/>
        <v>0.67500000000000004</v>
      </c>
      <c r="AW62" s="74">
        <f t="shared" si="20"/>
        <v>0.91666666666666663</v>
      </c>
      <c r="AX62" s="74">
        <f t="shared" si="20"/>
        <v>0.50943396226415094</v>
      </c>
      <c r="AY62" s="74">
        <f t="shared" si="20"/>
        <v>0.50961538461538458</v>
      </c>
      <c r="AZ62" s="74">
        <f t="shared" si="20"/>
        <v>0.63636363636363635</v>
      </c>
      <c r="BA62" s="74">
        <f t="shared" si="20"/>
        <v>0.6428571428571429</v>
      </c>
      <c r="BB62" s="74">
        <f t="shared" si="20"/>
        <v>0.59183673469387754</v>
      </c>
      <c r="BC62" s="74">
        <f t="shared" si="20"/>
        <v>0.54761904761904767</v>
      </c>
      <c r="BD62" s="74">
        <f t="shared" si="20"/>
        <v>0.6</v>
      </c>
      <c r="BE62" s="74">
        <f t="shared" si="20"/>
        <v>0.7142857142857143</v>
      </c>
    </row>
    <row r="63" spans="2:57" x14ac:dyDescent="0.25">
      <c r="B63" s="4">
        <v>10</v>
      </c>
      <c r="C63" s="43">
        <v>0.65806451612903227</v>
      </c>
      <c r="D63" s="43">
        <v>0.68078175895765469</v>
      </c>
      <c r="E63" s="43">
        <v>0.74786324786324787</v>
      </c>
      <c r="F63" s="43">
        <v>0.53383705650459923</v>
      </c>
      <c r="G63" s="43">
        <v>0.54669901230289375</v>
      </c>
      <c r="H63" s="43">
        <v>0.66208939149165325</v>
      </c>
      <c r="I63" s="43">
        <v>0.10110294117647059</v>
      </c>
      <c r="J63" s="43">
        <v>0.20868113522537562</v>
      </c>
      <c r="K63" s="43">
        <v>0.20833333333333334</v>
      </c>
      <c r="L63" s="43">
        <v>0.73174872665534807</v>
      </c>
      <c r="M63" s="43">
        <v>0.79265536723163843</v>
      </c>
      <c r="N63" s="43">
        <v>0.80597014925373134</v>
      </c>
      <c r="O63" s="43">
        <v>0.59797979797979794</v>
      </c>
      <c r="P63" s="43">
        <v>0.71507016473459428</v>
      </c>
      <c r="Q63" s="43">
        <v>0.49206349206349204</v>
      </c>
      <c r="R63" s="43">
        <v>0.17228464419475656</v>
      </c>
      <c r="S63" s="43">
        <v>0.37081339712918659</v>
      </c>
      <c r="T63" s="43">
        <v>0.26258992805755393</v>
      </c>
      <c r="U63" s="43">
        <v>0.04</v>
      </c>
      <c r="V63" s="43">
        <f t="shared" si="3"/>
        <v>0.13131313131313133</v>
      </c>
      <c r="W63" s="43">
        <f t="shared" si="3"/>
        <v>0.3</v>
      </c>
      <c r="X63" s="43">
        <f t="shared" si="3"/>
        <v>0.05</v>
      </c>
      <c r="Y63" s="43">
        <f t="shared" si="3"/>
        <v>0.13793103448275862</v>
      </c>
      <c r="Z63" s="43">
        <f t="shared" si="3"/>
        <v>0.38095238095238093</v>
      </c>
      <c r="AA63" s="43">
        <f t="shared" si="3"/>
        <v>0.12</v>
      </c>
      <c r="AB63" s="43">
        <f t="shared" si="3"/>
        <v>0.19354838709677419</v>
      </c>
      <c r="AC63" s="43">
        <f t="shared" si="3"/>
        <v>0.5</v>
      </c>
      <c r="AD63" s="43">
        <f t="shared" si="3"/>
        <v>0.5</v>
      </c>
      <c r="AE63" s="43">
        <f t="shared" si="3"/>
        <v>0.2558139534883721</v>
      </c>
      <c r="AF63" s="43">
        <f t="shared" si="3"/>
        <v>0.7142857142857143</v>
      </c>
      <c r="AG63" s="43">
        <f t="shared" si="3"/>
        <v>0.5</v>
      </c>
      <c r="AH63" s="74">
        <f t="shared" ref="AH63:AJ63" si="21">AH99/AH81</f>
        <v>0.69841269841269837</v>
      </c>
      <c r="AI63" s="74">
        <f t="shared" si="21"/>
        <v>0.578125</v>
      </c>
      <c r="AJ63" s="74">
        <f t="shared" si="21"/>
        <v>0.73333333333333328</v>
      </c>
      <c r="AK63" s="74">
        <f t="shared" ref="AK63:BE63" si="22">AK99/AK81</f>
        <v>0.77777777777777779</v>
      </c>
      <c r="AL63" s="74">
        <f t="shared" si="22"/>
        <v>0.6470588235294118</v>
      </c>
      <c r="AM63" s="74">
        <f t="shared" si="22"/>
        <v>0.62264150943396224</v>
      </c>
      <c r="AN63" s="74">
        <f t="shared" si="22"/>
        <v>0.7857142857142857</v>
      </c>
      <c r="AO63" s="74">
        <f t="shared" si="22"/>
        <v>0.4</v>
      </c>
      <c r="AP63" s="74">
        <f t="shared" si="22"/>
        <v>0.43243243243243246</v>
      </c>
      <c r="AQ63" s="74">
        <f t="shared" si="22"/>
        <v>0.61111111111111116</v>
      </c>
      <c r="AR63" s="74">
        <f t="shared" si="22"/>
        <v>0.5</v>
      </c>
      <c r="AS63" s="74">
        <f t="shared" si="22"/>
        <v>0.7142857142857143</v>
      </c>
      <c r="AT63" s="74">
        <f t="shared" si="22"/>
        <v>0.49180327868852458</v>
      </c>
      <c r="AU63" s="74">
        <f t="shared" si="22"/>
        <v>0.45454545454545453</v>
      </c>
      <c r="AV63" s="74">
        <f t="shared" si="22"/>
        <v>0.68421052631578949</v>
      </c>
      <c r="AW63" s="74">
        <f t="shared" si="22"/>
        <v>0.7142857142857143</v>
      </c>
      <c r="AX63" s="74">
        <f t="shared" si="22"/>
        <v>0.43103448275862066</v>
      </c>
      <c r="AY63" s="74">
        <f t="shared" si="22"/>
        <v>0.5357142857142857</v>
      </c>
      <c r="AZ63" s="74">
        <f t="shared" si="22"/>
        <v>0.5</v>
      </c>
      <c r="BA63" s="74">
        <f t="shared" si="22"/>
        <v>0.7142857142857143</v>
      </c>
      <c r="BB63" s="74">
        <f t="shared" si="22"/>
        <v>0.4642857142857143</v>
      </c>
      <c r="BC63" s="74">
        <f t="shared" si="22"/>
        <v>0.44117647058823528</v>
      </c>
      <c r="BD63" s="74">
        <f t="shared" si="22"/>
        <v>0.18181818181818182</v>
      </c>
      <c r="BE63" s="74">
        <f t="shared" si="22"/>
        <v>0.8</v>
      </c>
    </row>
    <row r="64" spans="2:57" x14ac:dyDescent="0.25">
      <c r="B64" s="4">
        <v>11</v>
      </c>
      <c r="C64" s="43">
        <v>0.62068965517241381</v>
      </c>
      <c r="D64" s="43">
        <v>0.62200956937799046</v>
      </c>
      <c r="E64" s="43">
        <v>0.57668711656441718</v>
      </c>
      <c r="F64" s="43">
        <v>0.48412514484356894</v>
      </c>
      <c r="G64" s="43">
        <v>0.49002217294900224</v>
      </c>
      <c r="H64" s="43">
        <v>0.5975921196643561</v>
      </c>
      <c r="I64" s="43">
        <v>9.5340117836100691E-2</v>
      </c>
      <c r="J64" s="43">
        <v>0.22574626865671643</v>
      </c>
      <c r="K64" s="43">
        <v>0.2413793103448276</v>
      </c>
      <c r="L64" s="43">
        <v>0.69755625453665615</v>
      </c>
      <c r="M64" s="43">
        <v>0.78140703517587939</v>
      </c>
      <c r="N64" s="43">
        <v>0.76371308016877637</v>
      </c>
      <c r="O64" s="43">
        <v>0.51446945337620575</v>
      </c>
      <c r="P64" s="43">
        <v>0.67924528301886788</v>
      </c>
      <c r="Q64" s="43">
        <v>0.4391891891891892</v>
      </c>
      <c r="R64" s="43">
        <v>0.18279569892473119</v>
      </c>
      <c r="S64" s="43">
        <v>0.32646048109965636</v>
      </c>
      <c r="T64" s="43">
        <v>0.13821138211382114</v>
      </c>
      <c r="U64" s="43">
        <v>2.8169014084507043E-2</v>
      </c>
      <c r="V64" s="43">
        <f t="shared" si="3"/>
        <v>0.11173184357541899</v>
      </c>
      <c r="W64" s="43">
        <f t="shared" si="3"/>
        <v>0.29032258064516131</v>
      </c>
      <c r="X64" s="43">
        <f t="shared" si="3"/>
        <v>0.11904761904761904</v>
      </c>
      <c r="Y64" s="43">
        <f t="shared" si="3"/>
        <v>8.1218274111675121E-2</v>
      </c>
      <c r="Z64" s="43">
        <f t="shared" si="3"/>
        <v>0.25</v>
      </c>
      <c r="AA64" s="43">
        <f t="shared" si="3"/>
        <v>0.1</v>
      </c>
      <c r="AB64" s="43">
        <f t="shared" si="3"/>
        <v>7.6923076923076927E-2</v>
      </c>
      <c r="AC64" s="43">
        <f t="shared" si="3"/>
        <v>0.38461538461538464</v>
      </c>
      <c r="AD64" s="43">
        <f t="shared" si="3"/>
        <v>0.35714285714285715</v>
      </c>
      <c r="AE64" s="43">
        <f t="shared" si="3"/>
        <v>0.12903225806451613</v>
      </c>
      <c r="AF64" s="43">
        <f t="shared" si="3"/>
        <v>1</v>
      </c>
      <c r="AG64" s="43">
        <f t="shared" si="3"/>
        <v>0</v>
      </c>
      <c r="AH64" s="74">
        <f t="shared" ref="AH64:AJ64" si="23">AH100/AH82</f>
        <v>0.58620689655172409</v>
      </c>
      <c r="AI64" s="74">
        <f t="shared" si="23"/>
        <v>0.55555555555555558</v>
      </c>
      <c r="AJ64" s="74">
        <f t="shared" si="23"/>
        <v>0.58620689655172409</v>
      </c>
      <c r="AK64" s="74">
        <f t="shared" ref="AK64:BE64" si="24">AK100/AK82</f>
        <v>0.84615384615384615</v>
      </c>
      <c r="AL64" s="74">
        <f t="shared" si="24"/>
        <v>0.54347826086956519</v>
      </c>
      <c r="AM64" s="74">
        <f t="shared" si="24"/>
        <v>0.6216216216216216</v>
      </c>
      <c r="AN64" s="74">
        <f t="shared" si="24"/>
        <v>0.69230769230769229</v>
      </c>
      <c r="AO64" s="74">
        <f t="shared" si="24"/>
        <v>0.4</v>
      </c>
      <c r="AP64" s="74">
        <f t="shared" si="24"/>
        <v>0.42105263157894735</v>
      </c>
      <c r="AQ64" s="74">
        <f t="shared" si="24"/>
        <v>0.41176470588235292</v>
      </c>
      <c r="AR64" s="74">
        <f t="shared" si="24"/>
        <v>0.53846153846153844</v>
      </c>
      <c r="AS64" s="74">
        <v>0</v>
      </c>
      <c r="AT64" s="74">
        <f t="shared" si="24"/>
        <v>0.51020408163265307</v>
      </c>
      <c r="AU64" s="74">
        <f t="shared" si="24"/>
        <v>0.52500000000000002</v>
      </c>
      <c r="AV64" s="74">
        <f t="shared" si="24"/>
        <v>0.63636363636363635</v>
      </c>
      <c r="AW64" s="74">
        <f t="shared" si="24"/>
        <v>0.63636363636363635</v>
      </c>
      <c r="AX64" s="74">
        <f t="shared" si="24"/>
        <v>0.43636363636363634</v>
      </c>
      <c r="AY64" s="74">
        <f t="shared" si="24"/>
        <v>0.41860465116279072</v>
      </c>
      <c r="AZ64" s="74">
        <f t="shared" si="24"/>
        <v>0.46666666666666667</v>
      </c>
      <c r="BA64" s="74">
        <f t="shared" si="24"/>
        <v>0.5</v>
      </c>
      <c r="BB64" s="74">
        <f t="shared" si="24"/>
        <v>0.5</v>
      </c>
      <c r="BC64" s="74">
        <f t="shared" si="24"/>
        <v>0.34782608695652173</v>
      </c>
      <c r="BD64" s="74">
        <f t="shared" si="24"/>
        <v>0.625</v>
      </c>
      <c r="BE64" s="74">
        <f t="shared" si="24"/>
        <v>0.66666666666666663</v>
      </c>
    </row>
    <row r="65" spans="2:57" x14ac:dyDescent="0.25">
      <c r="B65" s="4">
        <v>12</v>
      </c>
      <c r="C65" s="43">
        <v>0.58620689655172409</v>
      </c>
      <c r="D65" s="43">
        <v>0.60135135135135132</v>
      </c>
      <c r="E65" s="43">
        <v>0.54700854700854706</v>
      </c>
      <c r="F65" s="43">
        <v>0.42534666236697838</v>
      </c>
      <c r="G65" s="43">
        <v>0.43564690026954178</v>
      </c>
      <c r="H65" s="43">
        <v>0.52273863068465765</v>
      </c>
      <c r="I65" s="43">
        <v>8.5831062670299732E-2</v>
      </c>
      <c r="J65" s="43">
        <v>0.19634703196347031</v>
      </c>
      <c r="K65" s="43">
        <v>0.15</v>
      </c>
      <c r="L65" s="43">
        <v>0.65527638190954773</v>
      </c>
      <c r="M65" s="43">
        <v>0.77239709443099269</v>
      </c>
      <c r="N65" s="43">
        <v>0.68367346938775508</v>
      </c>
      <c r="O65" s="43">
        <v>0.39605911330049259</v>
      </c>
      <c r="P65" s="43">
        <v>0.59264705882352942</v>
      </c>
      <c r="Q65" s="43">
        <v>0.32941176470588235</v>
      </c>
      <c r="R65" s="43">
        <v>6.1538461538461542E-2</v>
      </c>
      <c r="S65" s="43">
        <v>0.23783783783783785</v>
      </c>
      <c r="T65" s="43">
        <v>0.12755102040816327</v>
      </c>
      <c r="U65" s="43">
        <v>3.4782608695652174E-2</v>
      </c>
      <c r="V65" s="43">
        <f t="shared" si="3"/>
        <v>4.1322314049586778E-2</v>
      </c>
      <c r="W65" s="43">
        <f t="shared" si="3"/>
        <v>0.125</v>
      </c>
      <c r="X65" s="43">
        <f t="shared" si="3"/>
        <v>6.8965517241379309E-2</v>
      </c>
      <c r="Y65" s="43">
        <f t="shared" si="3"/>
        <v>3.896103896103896E-2</v>
      </c>
      <c r="Z65" s="43">
        <f t="shared" si="3"/>
        <v>0.2857142857142857</v>
      </c>
      <c r="AA65" s="43">
        <f t="shared" si="3"/>
        <v>9.375E-2</v>
      </c>
      <c r="AB65" s="43">
        <f t="shared" si="3"/>
        <v>7.0588235294117646E-2</v>
      </c>
      <c r="AC65" s="43">
        <f t="shared" si="3"/>
        <v>0.5</v>
      </c>
      <c r="AD65" s="43">
        <f t="shared" si="3"/>
        <v>0.25</v>
      </c>
      <c r="AE65" s="43">
        <f t="shared" si="3"/>
        <v>9.6774193548387094E-2</v>
      </c>
      <c r="AF65" s="43">
        <f t="shared" si="3"/>
        <v>1</v>
      </c>
      <c r="AG65" s="43">
        <f t="shared" si="3"/>
        <v>0.1111111111111111</v>
      </c>
      <c r="AH65" s="74">
        <f t="shared" ref="AH65:AJ65" si="25">AH101/AH83</f>
        <v>0.53846153846153844</v>
      </c>
      <c r="AI65" s="74">
        <f t="shared" si="25"/>
        <v>0.55882352941176472</v>
      </c>
      <c r="AJ65" s="74">
        <f t="shared" si="25"/>
        <v>0.6</v>
      </c>
      <c r="AK65" s="74">
        <f t="shared" ref="AK65:BE65" si="26">AK101/AK83</f>
        <v>0.75</v>
      </c>
      <c r="AL65" s="74">
        <f t="shared" si="26"/>
        <v>0.52</v>
      </c>
      <c r="AM65" s="74">
        <f t="shared" si="26"/>
        <v>0.40909090909090912</v>
      </c>
      <c r="AN65" s="74">
        <f t="shared" si="26"/>
        <v>0.66666666666666663</v>
      </c>
      <c r="AO65" s="74">
        <f t="shared" si="26"/>
        <v>0.4</v>
      </c>
      <c r="AP65" s="74">
        <f t="shared" si="26"/>
        <v>0.70588235294117652</v>
      </c>
      <c r="AQ65" s="74">
        <f t="shared" si="26"/>
        <v>0.41176470588235292</v>
      </c>
      <c r="AR65" s="74">
        <f t="shared" si="26"/>
        <v>0.63636363636363635</v>
      </c>
      <c r="AS65" s="74">
        <f t="shared" si="26"/>
        <v>1</v>
      </c>
      <c r="AT65" s="74">
        <f t="shared" si="26"/>
        <v>0.35135135135135137</v>
      </c>
      <c r="AU65" s="74">
        <f t="shared" si="26"/>
        <v>0.32142857142857145</v>
      </c>
      <c r="AV65" s="74">
        <f t="shared" si="26"/>
        <v>0.42105263157894735</v>
      </c>
      <c r="AW65" s="74">
        <f t="shared" si="26"/>
        <v>0.75</v>
      </c>
      <c r="AX65" s="74">
        <f t="shared" si="26"/>
        <v>0.28888888888888886</v>
      </c>
      <c r="AY65" s="74">
        <f t="shared" si="26"/>
        <v>0.375</v>
      </c>
      <c r="AZ65" s="74">
        <f t="shared" si="26"/>
        <v>0.55000000000000004</v>
      </c>
      <c r="BA65" s="74">
        <f t="shared" si="26"/>
        <v>0.7142857142857143</v>
      </c>
      <c r="BB65" s="74">
        <f t="shared" si="26"/>
        <v>0.51724137931034486</v>
      </c>
      <c r="BC65" s="74">
        <f t="shared" si="26"/>
        <v>0.33333333333333331</v>
      </c>
      <c r="BD65" s="74">
        <f t="shared" si="26"/>
        <v>0.25</v>
      </c>
      <c r="BE65" s="74">
        <f t="shared" si="26"/>
        <v>0.8</v>
      </c>
    </row>
    <row r="66" spans="2:57" x14ac:dyDescent="0.25">
      <c r="B66" s="4">
        <v>13</v>
      </c>
      <c r="C66" s="43">
        <v>0.54400000000000004</v>
      </c>
      <c r="D66" s="43">
        <v>0.51694915254237284</v>
      </c>
      <c r="E66" s="43">
        <v>0.61764705882352944</v>
      </c>
      <c r="F66" s="43">
        <v>0.38030035335689044</v>
      </c>
      <c r="G66" s="43">
        <v>0.37168949771689497</v>
      </c>
      <c r="H66" s="43">
        <v>0.4450651769087523</v>
      </c>
      <c r="I66" s="43">
        <v>7.7537969624300554E-2</v>
      </c>
      <c r="J66" s="43">
        <v>0.20754716981132076</v>
      </c>
      <c r="K66" s="43">
        <v>0.16666666666666666</v>
      </c>
      <c r="L66" s="43">
        <v>0.60485436893203881</v>
      </c>
      <c r="M66" s="43">
        <v>0.77195945945945943</v>
      </c>
      <c r="N66" s="43">
        <v>0.68902439024390238</v>
      </c>
      <c r="O66" s="43">
        <v>0.34805890227576974</v>
      </c>
      <c r="P66" s="43">
        <v>0.48329621380846327</v>
      </c>
      <c r="Q66" s="43">
        <v>0.32786885245901637</v>
      </c>
      <c r="R66" s="43">
        <v>3.787878787878788E-2</v>
      </c>
      <c r="S66" s="43">
        <v>0.12949640287769784</v>
      </c>
      <c r="T66" s="43">
        <v>5.7692307692307696E-2</v>
      </c>
      <c r="U66" s="43">
        <v>2.2988505747126436E-2</v>
      </c>
      <c r="V66" s="43">
        <f t="shared" si="3"/>
        <v>3.6363636363636362E-2</v>
      </c>
      <c r="W66" s="43">
        <f t="shared" si="3"/>
        <v>6.6666666666666666E-2</v>
      </c>
      <c r="X66" s="43">
        <f t="shared" si="3"/>
        <v>0</v>
      </c>
      <c r="Y66" s="43">
        <f t="shared" si="3"/>
        <v>7.2727272727272724E-2</v>
      </c>
      <c r="Z66" s="43">
        <f t="shared" si="3"/>
        <v>0.13636363636363635</v>
      </c>
      <c r="AA66" s="43">
        <f t="shared" si="3"/>
        <v>3.8461538461538464E-2</v>
      </c>
      <c r="AB66" s="43">
        <f t="shared" si="3"/>
        <v>8.9743589743589744E-2</v>
      </c>
      <c r="AC66" s="43">
        <f t="shared" si="3"/>
        <v>0.33333333333333331</v>
      </c>
      <c r="AD66" s="43">
        <f t="shared" si="3"/>
        <v>9.0909090909090912E-2</v>
      </c>
      <c r="AE66" s="43">
        <f t="shared" si="3"/>
        <v>0</v>
      </c>
      <c r="AF66" s="43">
        <f t="shared" si="3"/>
        <v>0</v>
      </c>
      <c r="AG66" s="43">
        <f t="shared" si="3"/>
        <v>0</v>
      </c>
      <c r="AH66" s="74">
        <f t="shared" ref="AH66:AJ66" si="27">AH102/AH84</f>
        <v>0.53333333333333333</v>
      </c>
      <c r="AI66" s="74">
        <f t="shared" si="27"/>
        <v>0.45833333333333331</v>
      </c>
      <c r="AJ66" s="74">
        <f t="shared" si="27"/>
        <v>0.22222222222222221</v>
      </c>
      <c r="AK66" s="74">
        <f t="shared" ref="AK66:BE66" si="28">AK102/AK84</f>
        <v>1</v>
      </c>
      <c r="AL66" s="74">
        <f t="shared" si="28"/>
        <v>0.54166666666666663</v>
      </c>
      <c r="AM66" s="74">
        <f t="shared" si="28"/>
        <v>0.5</v>
      </c>
      <c r="AN66" s="74">
        <f t="shared" si="28"/>
        <v>0.63636363636363635</v>
      </c>
      <c r="AO66" s="74">
        <f t="shared" si="28"/>
        <v>1</v>
      </c>
      <c r="AP66" s="74">
        <f t="shared" si="28"/>
        <v>0.44444444444444442</v>
      </c>
      <c r="AQ66" s="74">
        <f t="shared" si="28"/>
        <v>0.5</v>
      </c>
      <c r="AR66" s="74">
        <f t="shared" si="28"/>
        <v>0.33333333333333331</v>
      </c>
      <c r="AS66" s="74">
        <v>0</v>
      </c>
      <c r="AT66" s="74">
        <f t="shared" si="28"/>
        <v>0.30555555555555558</v>
      </c>
      <c r="AU66" s="74">
        <f t="shared" si="28"/>
        <v>0.5714285714285714</v>
      </c>
      <c r="AV66" s="74">
        <f t="shared" si="28"/>
        <v>0.44444444444444442</v>
      </c>
      <c r="AW66" s="74">
        <f t="shared" si="28"/>
        <v>0.66666666666666663</v>
      </c>
      <c r="AX66" s="74">
        <f t="shared" si="28"/>
        <v>0.17391304347826086</v>
      </c>
      <c r="AY66" s="74">
        <f t="shared" si="28"/>
        <v>0.17857142857142858</v>
      </c>
      <c r="AZ66" s="74">
        <f t="shared" si="28"/>
        <v>0.44444444444444442</v>
      </c>
      <c r="BA66" s="74">
        <f t="shared" si="28"/>
        <v>0.25</v>
      </c>
      <c r="BB66" s="74">
        <f t="shared" si="28"/>
        <v>0.39130434782608697</v>
      </c>
      <c r="BC66" s="74">
        <f t="shared" si="28"/>
        <v>0.25</v>
      </c>
      <c r="BD66" s="74">
        <f t="shared" si="28"/>
        <v>0.33333333333333331</v>
      </c>
      <c r="BE66" s="74">
        <f t="shared" si="28"/>
        <v>0</v>
      </c>
    </row>
    <row r="67" spans="2:57" x14ac:dyDescent="0.25">
      <c r="B67" s="4">
        <v>14</v>
      </c>
      <c r="C67" s="43">
        <v>0.38095238095238093</v>
      </c>
      <c r="D67" s="43">
        <v>0.45161290322580644</v>
      </c>
      <c r="E67" s="43">
        <v>0.39726027397260272</v>
      </c>
      <c r="F67" s="43">
        <v>0.3299556681443952</v>
      </c>
      <c r="G67" s="43">
        <v>0.34457388105456777</v>
      </c>
      <c r="H67" s="43">
        <v>0.38758389261744969</v>
      </c>
      <c r="I67" s="43">
        <v>8.050847457627118E-2</v>
      </c>
      <c r="J67" s="43">
        <v>0.18404907975460122</v>
      </c>
      <c r="K67" s="43">
        <v>0.16666666666666666</v>
      </c>
      <c r="L67" s="43">
        <v>0.56932350971198931</v>
      </c>
      <c r="M67" s="43">
        <v>0.71757925072046114</v>
      </c>
      <c r="N67" s="43">
        <v>0.58156028368794321</v>
      </c>
      <c r="O67" s="43">
        <v>0.26691042047531993</v>
      </c>
      <c r="P67" s="43">
        <v>0.43548387096774194</v>
      </c>
      <c r="Q67" s="43">
        <v>0.27167630057803466</v>
      </c>
      <c r="R67" s="43">
        <v>0.05</v>
      </c>
      <c r="S67" s="43">
        <v>0.12149532710280374</v>
      </c>
      <c r="T67" s="43">
        <v>5.0359712230215826E-2</v>
      </c>
      <c r="U67" s="43">
        <v>2.8985507246376812E-2</v>
      </c>
      <c r="V67" s="43">
        <f t="shared" si="3"/>
        <v>1.3513513513513514E-2</v>
      </c>
      <c r="W67" s="43">
        <f t="shared" si="3"/>
        <v>0.14285714285714285</v>
      </c>
      <c r="X67" s="43">
        <f t="shared" si="3"/>
        <v>0</v>
      </c>
      <c r="Y67" s="43">
        <f t="shared" si="3"/>
        <v>1.4285714285714285E-2</v>
      </c>
      <c r="Z67" s="43">
        <f t="shared" si="3"/>
        <v>9.0909090909090912E-2</v>
      </c>
      <c r="AA67" s="43">
        <f t="shared" si="3"/>
        <v>0</v>
      </c>
      <c r="AB67" s="43">
        <f t="shared" si="3"/>
        <v>2.4390243902439025E-2</v>
      </c>
      <c r="AC67" s="43">
        <f t="shared" si="3"/>
        <v>0</v>
      </c>
      <c r="AD67" s="43">
        <f t="shared" si="3"/>
        <v>7.6923076923076927E-2</v>
      </c>
      <c r="AE67" s="43">
        <f t="shared" si="3"/>
        <v>3.5714285714285712E-2</v>
      </c>
      <c r="AF67" s="43">
        <f t="shared" si="3"/>
        <v>0.14285714285714285</v>
      </c>
      <c r="AG67" s="43">
        <f t="shared" si="3"/>
        <v>0</v>
      </c>
      <c r="AH67" s="74">
        <f t="shared" ref="AH67:AJ67" si="29">AH103/AH85</f>
        <v>0.29166666666666669</v>
      </c>
      <c r="AI67" s="74">
        <f t="shared" si="29"/>
        <v>0.2857142857142857</v>
      </c>
      <c r="AJ67" s="74">
        <f t="shared" si="29"/>
        <v>0.5714285714285714</v>
      </c>
      <c r="AK67" s="74">
        <f t="shared" ref="AK67:BE67" si="30">AK103/AK85</f>
        <v>0.4</v>
      </c>
      <c r="AL67" s="74">
        <f t="shared" si="30"/>
        <v>0.2857142857142857</v>
      </c>
      <c r="AM67" s="74">
        <f t="shared" si="30"/>
        <v>0.4</v>
      </c>
      <c r="AN67" s="74">
        <f t="shared" si="30"/>
        <v>0.25</v>
      </c>
      <c r="AO67" s="74">
        <v>0</v>
      </c>
      <c r="AP67" s="74">
        <f t="shared" si="30"/>
        <v>0.25</v>
      </c>
      <c r="AQ67" s="74">
        <f t="shared" si="30"/>
        <v>0.4</v>
      </c>
      <c r="AR67" s="74">
        <f t="shared" si="30"/>
        <v>0.4</v>
      </c>
      <c r="AS67" s="74">
        <f t="shared" si="30"/>
        <v>0.5</v>
      </c>
      <c r="AT67" s="74">
        <f t="shared" si="30"/>
        <v>0</v>
      </c>
      <c r="AU67" s="74">
        <f t="shared" si="30"/>
        <v>0.58823529411764708</v>
      </c>
      <c r="AV67" s="74">
        <f t="shared" si="30"/>
        <v>0</v>
      </c>
      <c r="AW67" s="74">
        <f t="shared" si="30"/>
        <v>0.33333333333333331</v>
      </c>
      <c r="AX67" s="74">
        <f t="shared" si="30"/>
        <v>0.25</v>
      </c>
      <c r="AY67" s="74">
        <f t="shared" si="30"/>
        <v>0.25</v>
      </c>
      <c r="AZ67" s="74">
        <f t="shared" si="30"/>
        <v>0.25</v>
      </c>
      <c r="BA67" s="74">
        <f t="shared" si="30"/>
        <v>0</v>
      </c>
      <c r="BB67" s="74">
        <f t="shared" si="30"/>
        <v>0.23076923076923078</v>
      </c>
      <c r="BC67" s="74">
        <f t="shared" si="30"/>
        <v>0.2</v>
      </c>
      <c r="BD67" s="74">
        <f t="shared" si="30"/>
        <v>0.66666666666666663</v>
      </c>
      <c r="BE67" s="74">
        <f t="shared" si="30"/>
        <v>0.5</v>
      </c>
    </row>
    <row r="68" spans="2:57" x14ac:dyDescent="0.25">
      <c r="B68" s="4">
        <v>15</v>
      </c>
      <c r="C68" s="43">
        <v>0.34</v>
      </c>
      <c r="D68" s="43">
        <v>0.43421052631578949</v>
      </c>
      <c r="E68" s="43">
        <v>0.34482758620689657</v>
      </c>
      <c r="F68" s="43">
        <v>0.27192982456140352</v>
      </c>
      <c r="G68" s="43">
        <v>0.2967032967032967</v>
      </c>
      <c r="H68" s="43">
        <v>0.32507739938080493</v>
      </c>
      <c r="I68" s="43">
        <v>5.7397959183673471E-2</v>
      </c>
      <c r="J68" s="43">
        <v>0.19780219780219779</v>
      </c>
      <c r="K68" s="43">
        <v>0.125</v>
      </c>
      <c r="L68" s="43">
        <v>0.53434343434343434</v>
      </c>
      <c r="M68" s="43">
        <v>0.71040723981900455</v>
      </c>
      <c r="N68" s="43">
        <v>0.56730769230769229</v>
      </c>
      <c r="O68" s="43">
        <v>0.17798594847775176</v>
      </c>
      <c r="P68" s="43">
        <v>0.32984293193717279</v>
      </c>
      <c r="Q68" s="43">
        <v>0.30519480519480519</v>
      </c>
      <c r="R68" s="43">
        <v>0.05</v>
      </c>
      <c r="S68" s="43">
        <v>7.2289156626506021E-2</v>
      </c>
      <c r="T68" s="43">
        <v>1.5384615384615385E-2</v>
      </c>
      <c r="U68" s="43">
        <v>6.9767441860465115E-2</v>
      </c>
      <c r="V68" s="43">
        <f t="shared" si="3"/>
        <v>0</v>
      </c>
      <c r="W68" s="43">
        <f t="shared" si="3"/>
        <v>0.16666666666666666</v>
      </c>
      <c r="X68" s="43">
        <f t="shared" si="3"/>
        <v>0</v>
      </c>
      <c r="Y68" s="43">
        <f t="shared" si="3"/>
        <v>0</v>
      </c>
      <c r="Z68" s="43">
        <f t="shared" si="3"/>
        <v>0.125</v>
      </c>
      <c r="AA68" s="43">
        <f t="shared" si="3"/>
        <v>0</v>
      </c>
      <c r="AB68" s="43">
        <f t="shared" si="3"/>
        <v>2.1276595744680851E-2</v>
      </c>
      <c r="AC68" s="43">
        <f t="shared" si="3"/>
        <v>0</v>
      </c>
      <c r="AD68" s="43">
        <f t="shared" si="3"/>
        <v>8.3333333333333329E-2</v>
      </c>
      <c r="AE68" s="43">
        <f t="shared" si="3"/>
        <v>0</v>
      </c>
      <c r="AF68" s="43">
        <f t="shared" si="3"/>
        <v>0</v>
      </c>
      <c r="AG68" s="43">
        <f t="shared" si="3"/>
        <v>0</v>
      </c>
      <c r="AH68" s="74">
        <f t="shared" ref="AH68:AJ68" si="31">AH104/AH86</f>
        <v>7.6923076923076927E-2</v>
      </c>
      <c r="AI68" s="74">
        <f t="shared" si="31"/>
        <v>0.23529411764705882</v>
      </c>
      <c r="AJ68" s="74">
        <f t="shared" si="31"/>
        <v>0.5</v>
      </c>
      <c r="AK68" s="74">
        <f t="shared" ref="AK68:BE68" si="32">AK104/AK86</f>
        <v>0.25</v>
      </c>
      <c r="AL68" s="74">
        <f t="shared" si="32"/>
        <v>0.63636363636363635</v>
      </c>
      <c r="AM68" s="74">
        <f t="shared" si="32"/>
        <v>0.375</v>
      </c>
      <c r="AN68" s="74">
        <f t="shared" si="32"/>
        <v>0.2</v>
      </c>
      <c r="AO68" s="74">
        <f t="shared" si="32"/>
        <v>0.66666666666666663</v>
      </c>
      <c r="AP68" s="74">
        <f t="shared" si="32"/>
        <v>1</v>
      </c>
      <c r="AQ68" s="74">
        <f t="shared" si="32"/>
        <v>0.375</v>
      </c>
      <c r="AR68" s="74">
        <f t="shared" si="32"/>
        <v>0</v>
      </c>
      <c r="AS68" s="74">
        <v>0</v>
      </c>
      <c r="AT68" s="74">
        <f t="shared" si="32"/>
        <v>0.27777777777777779</v>
      </c>
      <c r="AU68" s="74">
        <f t="shared" si="32"/>
        <v>0.1111111111111111</v>
      </c>
      <c r="AV68" s="74">
        <f t="shared" si="32"/>
        <v>0.33333333333333331</v>
      </c>
      <c r="AW68" s="74">
        <f t="shared" si="32"/>
        <v>0.66666666666666663</v>
      </c>
      <c r="AX68" s="74">
        <f t="shared" si="32"/>
        <v>0.23076923076923078</v>
      </c>
      <c r="AY68" s="74">
        <f t="shared" si="32"/>
        <v>0.23076923076923078</v>
      </c>
      <c r="AZ68" s="74">
        <f t="shared" si="32"/>
        <v>0.4</v>
      </c>
      <c r="BA68" s="74">
        <f t="shared" si="32"/>
        <v>0</v>
      </c>
      <c r="BB68" s="74">
        <f t="shared" si="32"/>
        <v>0.2</v>
      </c>
      <c r="BC68" s="74">
        <f t="shared" si="32"/>
        <v>0.5</v>
      </c>
      <c r="BD68" s="74">
        <f t="shared" si="32"/>
        <v>0</v>
      </c>
      <c r="BE68" s="74">
        <f t="shared" si="32"/>
        <v>0</v>
      </c>
    </row>
    <row r="69" spans="2:57" x14ac:dyDescent="0.25">
      <c r="B69" s="4">
        <v>16</v>
      </c>
      <c r="C69" s="43">
        <v>0.30357142857142855</v>
      </c>
      <c r="D69" s="43">
        <v>0.31578947368421051</v>
      </c>
      <c r="E69" s="43">
        <v>0.35849056603773582</v>
      </c>
      <c r="F69" s="43">
        <v>0.24427480916030533</v>
      </c>
      <c r="G69" s="43">
        <v>0.23529411764705882</v>
      </c>
      <c r="H69" s="43">
        <v>0.27861271676300581</v>
      </c>
      <c r="I69" s="43">
        <v>7.2617246596066568E-2</v>
      </c>
      <c r="J69" s="43">
        <v>0.13120567375886524</v>
      </c>
      <c r="K69" s="43">
        <v>0.25</v>
      </c>
      <c r="L69" s="43">
        <v>0.48267008985879334</v>
      </c>
      <c r="M69" s="43">
        <v>0.58940397350993379</v>
      </c>
      <c r="N69" s="43">
        <v>0.54385964912280704</v>
      </c>
      <c r="O69" s="43">
        <v>0.20426829268292682</v>
      </c>
      <c r="P69" s="43">
        <v>0.17241379310344829</v>
      </c>
      <c r="Q69" s="43">
        <v>0.19310344827586207</v>
      </c>
      <c r="R69" s="43">
        <v>3.3333333333333333E-2</v>
      </c>
      <c r="S69" s="43">
        <v>2.3255813953488372E-2</v>
      </c>
      <c r="T69" s="43">
        <v>9.4827586206896547E-2</v>
      </c>
      <c r="U69" s="43">
        <v>0</v>
      </c>
      <c r="V69" s="43">
        <f t="shared" si="3"/>
        <v>2.2222222222222223E-2</v>
      </c>
      <c r="W69" s="43">
        <f t="shared" si="3"/>
        <v>0</v>
      </c>
      <c r="X69" s="43">
        <f t="shared" si="3"/>
        <v>0.2</v>
      </c>
      <c r="Y69" s="43">
        <f t="shared" si="3"/>
        <v>0</v>
      </c>
      <c r="Z69" s="43">
        <f t="shared" si="3"/>
        <v>0</v>
      </c>
      <c r="AA69" s="43">
        <f t="shared" si="3"/>
        <v>4.7619047619047616E-2</v>
      </c>
      <c r="AB69" s="43">
        <f t="shared" si="3"/>
        <v>4.7619047619047616E-2</v>
      </c>
      <c r="AC69" s="43">
        <f t="shared" si="3"/>
        <v>0.16666666666666666</v>
      </c>
      <c r="AD69" s="43">
        <f t="shared" si="3"/>
        <v>7.1428571428571425E-2</v>
      </c>
      <c r="AE69" s="43">
        <f t="shared" si="3"/>
        <v>0</v>
      </c>
      <c r="AF69" s="43">
        <f t="shared" si="3"/>
        <v>0</v>
      </c>
      <c r="AG69" s="43">
        <f t="shared" si="3"/>
        <v>0.1111111111111111</v>
      </c>
      <c r="AH69" s="74">
        <f t="shared" ref="AH69:AJ69" si="33">AH105/AH87</f>
        <v>0.26666666666666666</v>
      </c>
      <c r="AI69" s="74">
        <f t="shared" si="33"/>
        <v>0.22222222222222221</v>
      </c>
      <c r="AJ69" s="74">
        <f t="shared" si="33"/>
        <v>0.53846153846153844</v>
      </c>
      <c r="AK69" s="74">
        <f t="shared" ref="AK69:BE69" si="34">AK105/AK87</f>
        <v>0.25</v>
      </c>
      <c r="AL69" s="74">
        <f t="shared" si="34"/>
        <v>0.1111111111111111</v>
      </c>
      <c r="AM69" s="74">
        <f t="shared" si="34"/>
        <v>0.36363636363636365</v>
      </c>
      <c r="AN69" s="74">
        <v>0</v>
      </c>
      <c r="AO69" s="74">
        <v>0</v>
      </c>
      <c r="AP69" s="74">
        <f t="shared" si="34"/>
        <v>0</v>
      </c>
      <c r="AQ69" s="74">
        <f t="shared" si="34"/>
        <v>0.22222222222222221</v>
      </c>
      <c r="AR69" s="74">
        <f t="shared" si="34"/>
        <v>0.33333333333333331</v>
      </c>
      <c r="AS69" s="74">
        <v>0</v>
      </c>
      <c r="AT69" s="74">
        <f t="shared" si="34"/>
        <v>0</v>
      </c>
      <c r="AU69" s="74">
        <f t="shared" si="34"/>
        <v>0.16666666666666666</v>
      </c>
      <c r="AV69" s="74">
        <f t="shared" si="34"/>
        <v>0.2</v>
      </c>
      <c r="AW69" s="74">
        <f t="shared" si="34"/>
        <v>1</v>
      </c>
      <c r="AX69" s="74">
        <f t="shared" si="34"/>
        <v>0.55555555555555558</v>
      </c>
      <c r="AY69" s="74">
        <f t="shared" si="34"/>
        <v>0.11764705882352941</v>
      </c>
      <c r="AZ69" s="74">
        <f t="shared" si="34"/>
        <v>0.3</v>
      </c>
      <c r="BA69" s="74">
        <f t="shared" si="34"/>
        <v>0.42857142857142855</v>
      </c>
      <c r="BB69" s="74">
        <f t="shared" si="34"/>
        <v>0.2857142857142857</v>
      </c>
      <c r="BC69" s="74">
        <f t="shared" si="34"/>
        <v>0</v>
      </c>
      <c r="BD69" s="74">
        <f t="shared" si="34"/>
        <v>0</v>
      </c>
      <c r="BE69" s="74">
        <f t="shared" si="34"/>
        <v>0</v>
      </c>
    </row>
    <row r="70" spans="2:57" x14ac:dyDescent="0.25">
      <c r="B70" s="4" t="s">
        <v>459</v>
      </c>
      <c r="C70" s="4" t="s">
        <v>460</v>
      </c>
      <c r="D70" s="4" t="s">
        <v>461</v>
      </c>
      <c r="E70" s="4" t="s">
        <v>462</v>
      </c>
      <c r="F70" s="4" t="s">
        <v>463</v>
      </c>
      <c r="G70" s="4" t="s">
        <v>464</v>
      </c>
      <c r="H70" s="4" t="s">
        <v>465</v>
      </c>
      <c r="I70" s="4">
        <v>0</v>
      </c>
      <c r="J70" s="4">
        <v>0.5</v>
      </c>
      <c r="K70" s="4">
        <v>0.9</v>
      </c>
      <c r="L70" s="4">
        <v>1</v>
      </c>
      <c r="M70" s="4">
        <v>1.1599999999999999</v>
      </c>
      <c r="N70" s="4">
        <v>1.24</v>
      </c>
      <c r="O70" s="4">
        <v>2</v>
      </c>
      <c r="P70" s="4">
        <v>2.2400000000000002</v>
      </c>
      <c r="Q70" s="4">
        <v>2.4</v>
      </c>
      <c r="R70" s="4">
        <v>3</v>
      </c>
      <c r="S70" s="4">
        <v>3.32</v>
      </c>
      <c r="T70" s="4">
        <v>3.52</v>
      </c>
      <c r="U70" s="4">
        <v>4</v>
      </c>
      <c r="V70" s="4" t="s">
        <v>470</v>
      </c>
      <c r="W70" s="4" t="s">
        <v>471</v>
      </c>
      <c r="X70" s="4" t="s">
        <v>472</v>
      </c>
      <c r="Y70" s="4" t="s">
        <v>473</v>
      </c>
      <c r="Z70" s="4" t="s">
        <v>474</v>
      </c>
      <c r="AA70" s="4" t="s">
        <v>475</v>
      </c>
      <c r="AB70" s="4" t="s">
        <v>476</v>
      </c>
      <c r="AC70" s="4" t="s">
        <v>477</v>
      </c>
      <c r="AD70" s="4" t="s">
        <v>478</v>
      </c>
      <c r="AE70" s="4" t="s">
        <v>479</v>
      </c>
      <c r="AF70" s="4" t="s">
        <v>480</v>
      </c>
      <c r="AG70" s="4" t="s">
        <v>481</v>
      </c>
      <c r="AH70" s="4" t="s">
        <v>483</v>
      </c>
      <c r="AI70" s="4" t="s">
        <v>484</v>
      </c>
      <c r="AJ70" s="4" t="s">
        <v>485</v>
      </c>
      <c r="AK70" s="4" t="s">
        <v>486</v>
      </c>
      <c r="AL70" s="4" t="s">
        <v>487</v>
      </c>
      <c r="AM70" s="4" t="s">
        <v>488</v>
      </c>
      <c r="AN70" s="4" t="s">
        <v>489</v>
      </c>
      <c r="AO70" s="4" t="s">
        <v>490</v>
      </c>
      <c r="AP70" s="4" t="s">
        <v>491</v>
      </c>
      <c r="AQ70" s="4" t="s">
        <v>492</v>
      </c>
      <c r="AR70" s="4" t="s">
        <v>493</v>
      </c>
      <c r="AS70" s="4" t="s">
        <v>494</v>
      </c>
      <c r="AT70" s="4" t="s">
        <v>483</v>
      </c>
      <c r="AU70" s="4" t="s">
        <v>484</v>
      </c>
      <c r="AV70" s="4" t="s">
        <v>485</v>
      </c>
      <c r="AW70" s="4" t="s">
        <v>486</v>
      </c>
      <c r="AX70" s="4" t="s">
        <v>487</v>
      </c>
      <c r="AY70" s="4" t="s">
        <v>488</v>
      </c>
      <c r="AZ70" s="4" t="s">
        <v>489</v>
      </c>
      <c r="BA70" s="4" t="s">
        <v>490</v>
      </c>
      <c r="BB70" s="4" t="s">
        <v>491</v>
      </c>
      <c r="BC70" s="4" t="s">
        <v>492</v>
      </c>
      <c r="BD70" s="4" t="s">
        <v>493</v>
      </c>
      <c r="BE70" s="4" t="s">
        <v>494</v>
      </c>
    </row>
    <row r="71" spans="2:57" x14ac:dyDescent="0.25">
      <c r="B71" s="4">
        <v>0</v>
      </c>
      <c r="C71" s="4">
        <v>2265</v>
      </c>
      <c r="D71" s="4">
        <v>1544</v>
      </c>
      <c r="E71" s="4">
        <v>553</v>
      </c>
      <c r="F71" s="4">
        <v>39526</v>
      </c>
      <c r="G71" s="4">
        <v>26197</v>
      </c>
      <c r="H71" s="4">
        <v>8912</v>
      </c>
      <c r="I71" s="4">
        <v>12</v>
      </c>
      <c r="J71" s="4">
        <v>4</v>
      </c>
      <c r="K71" s="4">
        <v>0</v>
      </c>
      <c r="L71" s="4">
        <v>1113</v>
      </c>
      <c r="M71" s="4">
        <v>92</v>
      </c>
      <c r="N71" s="4">
        <v>49</v>
      </c>
      <c r="O71" s="4">
        <v>10321</v>
      </c>
      <c r="P71" s="4">
        <v>1417</v>
      </c>
      <c r="Q71" s="4">
        <v>1247</v>
      </c>
      <c r="R71" s="4">
        <v>16169</v>
      </c>
      <c r="S71" s="4">
        <v>10125</v>
      </c>
      <c r="T71" s="4">
        <v>9851</v>
      </c>
      <c r="U71" s="4">
        <v>28597</v>
      </c>
      <c r="V71" s="4">
        <v>3158</v>
      </c>
      <c r="W71" s="4">
        <v>1016</v>
      </c>
      <c r="X71" s="4">
        <v>1791</v>
      </c>
      <c r="Y71" s="4">
        <v>2151</v>
      </c>
      <c r="Z71" s="4">
        <v>704</v>
      </c>
      <c r="AA71" s="4">
        <v>1415</v>
      </c>
      <c r="AB71" s="4">
        <v>769</v>
      </c>
      <c r="AC71" s="4">
        <v>223</v>
      </c>
      <c r="AD71" s="4">
        <v>453</v>
      </c>
      <c r="AE71" s="4">
        <v>165</v>
      </c>
      <c r="AF71" s="4">
        <v>50</v>
      </c>
      <c r="AG71" s="4">
        <v>108</v>
      </c>
      <c r="AH71" s="4">
        <v>485</v>
      </c>
      <c r="AI71" s="4">
        <v>342</v>
      </c>
      <c r="AJ71" s="4">
        <v>91</v>
      </c>
      <c r="AK71" s="4">
        <v>18</v>
      </c>
      <c r="AL71" s="4">
        <v>462</v>
      </c>
      <c r="AM71" s="4">
        <v>277</v>
      </c>
      <c r="AN71" s="4">
        <v>97</v>
      </c>
      <c r="AO71" s="4">
        <v>14</v>
      </c>
      <c r="AP71" s="4">
        <v>171</v>
      </c>
      <c r="AQ71" s="4">
        <v>102</v>
      </c>
      <c r="AR71" s="4">
        <v>42</v>
      </c>
      <c r="AS71" s="4">
        <v>2</v>
      </c>
      <c r="AT71" s="4">
        <v>384</v>
      </c>
      <c r="AU71" s="4">
        <v>235</v>
      </c>
      <c r="AV71" s="4">
        <v>81</v>
      </c>
      <c r="AW71" s="4">
        <v>7</v>
      </c>
      <c r="AX71" s="4">
        <v>504</v>
      </c>
      <c r="AY71" s="4">
        <v>324</v>
      </c>
      <c r="AZ71" s="4">
        <v>120</v>
      </c>
      <c r="BA71" s="4">
        <v>18</v>
      </c>
      <c r="BB71" s="4">
        <v>154</v>
      </c>
      <c r="BC71" s="4">
        <v>80</v>
      </c>
      <c r="BD71" s="4">
        <v>31</v>
      </c>
      <c r="BE71" s="4">
        <v>4</v>
      </c>
    </row>
    <row r="72" spans="2:57" x14ac:dyDescent="0.25">
      <c r="B72" s="4">
        <v>1</v>
      </c>
      <c r="C72" s="4">
        <v>3389</v>
      </c>
      <c r="D72" s="4">
        <v>2511</v>
      </c>
      <c r="E72" s="4">
        <v>957</v>
      </c>
      <c r="F72" s="4">
        <v>55743</v>
      </c>
      <c r="G72" s="4">
        <v>40085</v>
      </c>
      <c r="H72" s="4">
        <v>14716</v>
      </c>
      <c r="I72" s="4">
        <v>70</v>
      </c>
      <c r="J72" s="4">
        <v>13</v>
      </c>
      <c r="K72" s="4">
        <v>0</v>
      </c>
      <c r="L72" s="4">
        <v>3944</v>
      </c>
      <c r="M72" s="4">
        <v>373</v>
      </c>
      <c r="N72" s="4">
        <v>180</v>
      </c>
      <c r="O72" s="4">
        <v>24158</v>
      </c>
      <c r="P72" s="4">
        <v>4460</v>
      </c>
      <c r="Q72" s="4">
        <v>3220</v>
      </c>
      <c r="R72" s="4">
        <v>22338</v>
      </c>
      <c r="S72" s="4">
        <v>17161</v>
      </c>
      <c r="T72" s="4">
        <v>16594</v>
      </c>
      <c r="U72" s="4">
        <v>24890</v>
      </c>
      <c r="V72" s="4">
        <v>5576</v>
      </c>
      <c r="W72" s="4">
        <v>1460</v>
      </c>
      <c r="X72" s="4">
        <v>3063</v>
      </c>
      <c r="Y72" s="4">
        <v>4311</v>
      </c>
      <c r="Z72" s="4">
        <v>1076</v>
      </c>
      <c r="AA72" s="4">
        <v>2456</v>
      </c>
      <c r="AB72" s="4">
        <v>1612</v>
      </c>
      <c r="AC72" s="4">
        <v>340</v>
      </c>
      <c r="AD72" s="4">
        <v>839</v>
      </c>
      <c r="AE72" s="4">
        <v>336</v>
      </c>
      <c r="AF72" s="4">
        <v>66</v>
      </c>
      <c r="AG72" s="4">
        <v>193</v>
      </c>
      <c r="AH72" s="4">
        <v>740</v>
      </c>
      <c r="AI72" s="4">
        <v>535</v>
      </c>
      <c r="AJ72" s="4">
        <v>190</v>
      </c>
      <c r="AK72" s="4">
        <v>31</v>
      </c>
      <c r="AL72" s="4">
        <v>549</v>
      </c>
      <c r="AM72" s="4">
        <v>422</v>
      </c>
      <c r="AN72" s="4">
        <v>133</v>
      </c>
      <c r="AO72" s="4">
        <v>22</v>
      </c>
      <c r="AP72" s="4">
        <v>278</v>
      </c>
      <c r="AQ72" s="4">
        <v>191</v>
      </c>
      <c r="AR72" s="4">
        <v>61</v>
      </c>
      <c r="AS72" s="4">
        <v>17</v>
      </c>
      <c r="AT72" s="4">
        <v>608</v>
      </c>
      <c r="AU72" s="4">
        <v>419</v>
      </c>
      <c r="AV72" s="4">
        <v>131</v>
      </c>
      <c r="AW72" s="4">
        <v>21</v>
      </c>
      <c r="AX72" s="4">
        <v>674</v>
      </c>
      <c r="AY72" s="4">
        <v>475</v>
      </c>
      <c r="AZ72" s="4">
        <v>154</v>
      </c>
      <c r="BA72" s="4">
        <v>29</v>
      </c>
      <c r="BB72" s="4">
        <v>226</v>
      </c>
      <c r="BC72" s="4">
        <v>172</v>
      </c>
      <c r="BD72" s="4">
        <v>53</v>
      </c>
      <c r="BE72" s="4">
        <v>7</v>
      </c>
    </row>
    <row r="73" spans="2:57" x14ac:dyDescent="0.25">
      <c r="B73" s="4">
        <v>2</v>
      </c>
      <c r="C73" s="4">
        <v>3402</v>
      </c>
      <c r="D73" s="4">
        <v>2618</v>
      </c>
      <c r="E73" s="4">
        <v>1089</v>
      </c>
      <c r="F73" s="4">
        <v>58017</v>
      </c>
      <c r="G73" s="4">
        <v>44084</v>
      </c>
      <c r="H73" s="4">
        <v>18063</v>
      </c>
      <c r="I73" s="4">
        <v>285</v>
      </c>
      <c r="J73" s="4">
        <v>46</v>
      </c>
      <c r="K73" s="4">
        <v>2</v>
      </c>
      <c r="L73" s="4">
        <v>8843</v>
      </c>
      <c r="M73" s="4">
        <v>1150</v>
      </c>
      <c r="N73" s="4">
        <v>438</v>
      </c>
      <c r="O73" s="4">
        <v>34380</v>
      </c>
      <c r="P73" s="4">
        <v>8229</v>
      </c>
      <c r="Q73" s="4">
        <v>5143</v>
      </c>
      <c r="R73" s="4">
        <v>19006</v>
      </c>
      <c r="S73" s="4">
        <v>18573</v>
      </c>
      <c r="T73" s="4">
        <v>16723</v>
      </c>
      <c r="U73" s="4">
        <v>14455</v>
      </c>
      <c r="V73" s="4">
        <v>5920</v>
      </c>
      <c r="W73" s="4">
        <v>1477</v>
      </c>
      <c r="X73" s="4">
        <v>2934</v>
      </c>
      <c r="Y73" s="4">
        <v>4682</v>
      </c>
      <c r="Z73" s="4">
        <v>1136</v>
      </c>
      <c r="AA73" s="4">
        <v>2576</v>
      </c>
      <c r="AB73" s="4">
        <v>1980</v>
      </c>
      <c r="AC73" s="4">
        <v>363</v>
      </c>
      <c r="AD73" s="4">
        <v>891</v>
      </c>
      <c r="AE73" s="4">
        <v>458</v>
      </c>
      <c r="AF73" s="4">
        <v>76</v>
      </c>
      <c r="AG73" s="4">
        <v>224</v>
      </c>
      <c r="AH73" s="4">
        <v>784</v>
      </c>
      <c r="AI73" s="4">
        <v>586</v>
      </c>
      <c r="AJ73" s="4">
        <v>202</v>
      </c>
      <c r="AK73" s="4">
        <v>48</v>
      </c>
      <c r="AL73" s="4">
        <v>583</v>
      </c>
      <c r="AM73" s="4">
        <v>430</v>
      </c>
      <c r="AN73" s="4">
        <v>155</v>
      </c>
      <c r="AO73" s="4">
        <v>32</v>
      </c>
      <c r="AP73" s="4">
        <v>301</v>
      </c>
      <c r="AQ73" s="4">
        <v>217</v>
      </c>
      <c r="AR73" s="4">
        <v>73</v>
      </c>
      <c r="AS73" s="4">
        <v>16</v>
      </c>
      <c r="AT73" s="4">
        <v>577</v>
      </c>
      <c r="AU73" s="4">
        <v>417</v>
      </c>
      <c r="AV73" s="4">
        <v>155</v>
      </c>
      <c r="AW73" s="4">
        <v>27</v>
      </c>
      <c r="AX73" s="4">
        <v>690</v>
      </c>
      <c r="AY73" s="4">
        <v>530</v>
      </c>
      <c r="AZ73" s="4">
        <v>181</v>
      </c>
      <c r="BA73" s="4">
        <v>28</v>
      </c>
      <c r="BB73" s="4">
        <v>255</v>
      </c>
      <c r="BC73" s="4">
        <v>197</v>
      </c>
      <c r="BD73" s="4">
        <v>78</v>
      </c>
      <c r="BE73" s="4">
        <v>9</v>
      </c>
    </row>
    <row r="74" spans="2:57" x14ac:dyDescent="0.25">
      <c r="B74" s="4">
        <v>3</v>
      </c>
      <c r="C74" s="4">
        <v>2737</v>
      </c>
      <c r="D74" s="4">
        <v>2289</v>
      </c>
      <c r="E74" s="4">
        <v>1107</v>
      </c>
      <c r="F74" s="4">
        <v>51492</v>
      </c>
      <c r="G74" s="4">
        <v>40822</v>
      </c>
      <c r="H74" s="4">
        <v>18635</v>
      </c>
      <c r="I74" s="4">
        <v>599</v>
      </c>
      <c r="J74" s="4">
        <v>134</v>
      </c>
      <c r="K74" s="4">
        <v>7</v>
      </c>
      <c r="L74" s="4">
        <v>13298</v>
      </c>
      <c r="M74" s="4">
        <v>2160</v>
      </c>
      <c r="N74" s="4">
        <v>677</v>
      </c>
      <c r="O74" s="4">
        <v>36498</v>
      </c>
      <c r="P74" s="4">
        <v>11102</v>
      </c>
      <c r="Q74" s="4">
        <v>5377</v>
      </c>
      <c r="R74" s="4">
        <v>12290</v>
      </c>
      <c r="S74" s="4">
        <v>15593</v>
      </c>
      <c r="T74" s="4">
        <v>12404</v>
      </c>
      <c r="U74" s="4">
        <v>6943</v>
      </c>
      <c r="V74" s="4">
        <v>4751</v>
      </c>
      <c r="W74" s="4">
        <v>1237</v>
      </c>
      <c r="X74" s="4">
        <v>2037</v>
      </c>
      <c r="Y74" s="4">
        <v>3976</v>
      </c>
      <c r="Z74" s="4">
        <v>1036</v>
      </c>
      <c r="AA74" s="4">
        <v>1889</v>
      </c>
      <c r="AB74" s="4">
        <v>1707</v>
      </c>
      <c r="AC74" s="4">
        <v>345</v>
      </c>
      <c r="AD74" s="4">
        <v>739</v>
      </c>
      <c r="AE74" s="4">
        <v>434</v>
      </c>
      <c r="AF74" s="4">
        <v>82</v>
      </c>
      <c r="AG74" s="4">
        <v>197</v>
      </c>
      <c r="AH74" s="4">
        <v>656</v>
      </c>
      <c r="AI74" s="4">
        <v>580</v>
      </c>
      <c r="AJ74" s="4">
        <v>253</v>
      </c>
      <c r="AK74" s="4">
        <v>51</v>
      </c>
      <c r="AL74" s="4">
        <v>461</v>
      </c>
      <c r="AM74" s="4">
        <v>347</v>
      </c>
      <c r="AN74" s="4">
        <v>132</v>
      </c>
      <c r="AO74" s="4">
        <v>30</v>
      </c>
      <c r="AP74" s="4">
        <v>252</v>
      </c>
      <c r="AQ74" s="4">
        <v>225</v>
      </c>
      <c r="AR74" s="4">
        <v>75</v>
      </c>
      <c r="AS74" s="4">
        <v>9</v>
      </c>
      <c r="AT74" s="4">
        <v>486</v>
      </c>
      <c r="AU74" s="4">
        <v>374</v>
      </c>
      <c r="AV74" s="4">
        <v>148</v>
      </c>
      <c r="AW74" s="4">
        <v>39</v>
      </c>
      <c r="AX74" s="4">
        <v>590</v>
      </c>
      <c r="AY74" s="4">
        <v>503</v>
      </c>
      <c r="AZ74" s="4">
        <v>177</v>
      </c>
      <c r="BA74" s="4">
        <v>39</v>
      </c>
      <c r="BB74" s="4">
        <v>220</v>
      </c>
      <c r="BC74" s="4">
        <v>184</v>
      </c>
      <c r="BD74" s="4">
        <v>69</v>
      </c>
      <c r="BE74" s="4">
        <v>14</v>
      </c>
    </row>
    <row r="75" spans="2:57" x14ac:dyDescent="0.25">
      <c r="B75" s="4">
        <v>4</v>
      </c>
      <c r="C75" s="4">
        <v>2093</v>
      </c>
      <c r="D75" s="4">
        <v>1893</v>
      </c>
      <c r="E75" s="4">
        <v>948</v>
      </c>
      <c r="F75" s="4">
        <v>40916</v>
      </c>
      <c r="G75" s="4">
        <v>33875</v>
      </c>
      <c r="H75" s="4">
        <v>16798</v>
      </c>
      <c r="I75" s="4">
        <v>1097</v>
      </c>
      <c r="J75" s="4">
        <v>295</v>
      </c>
      <c r="K75" s="4">
        <v>19</v>
      </c>
      <c r="L75" s="4">
        <v>16100</v>
      </c>
      <c r="M75" s="4">
        <v>3095</v>
      </c>
      <c r="N75" s="4">
        <v>882</v>
      </c>
      <c r="O75" s="4">
        <v>30467</v>
      </c>
      <c r="P75" s="4">
        <v>11447</v>
      </c>
      <c r="Q75" s="4">
        <v>4598</v>
      </c>
      <c r="R75" s="4">
        <v>7089</v>
      </c>
      <c r="S75" s="4">
        <v>10811</v>
      </c>
      <c r="T75" s="4">
        <v>7782</v>
      </c>
      <c r="U75" s="4">
        <v>2841</v>
      </c>
      <c r="V75" s="4">
        <v>3158</v>
      </c>
      <c r="W75" s="4">
        <v>942</v>
      </c>
      <c r="X75" s="4">
        <v>1243</v>
      </c>
      <c r="Y75" s="4">
        <v>2940</v>
      </c>
      <c r="Z75" s="4">
        <v>796</v>
      </c>
      <c r="AA75" s="4">
        <v>1167</v>
      </c>
      <c r="AB75" s="4">
        <v>1327</v>
      </c>
      <c r="AC75" s="4">
        <v>288</v>
      </c>
      <c r="AD75" s="4">
        <v>476</v>
      </c>
      <c r="AE75" s="4">
        <v>345</v>
      </c>
      <c r="AF75" s="4">
        <v>70</v>
      </c>
      <c r="AG75" s="4">
        <v>125</v>
      </c>
      <c r="AH75" s="4">
        <v>531</v>
      </c>
      <c r="AI75" s="4">
        <v>452</v>
      </c>
      <c r="AJ75" s="4">
        <v>160</v>
      </c>
      <c r="AK75" s="4">
        <v>46</v>
      </c>
      <c r="AL75" s="4">
        <v>364</v>
      </c>
      <c r="AM75" s="4">
        <v>328</v>
      </c>
      <c r="AN75" s="4">
        <v>136</v>
      </c>
      <c r="AO75" s="4">
        <v>33</v>
      </c>
      <c r="AP75" s="4">
        <v>207</v>
      </c>
      <c r="AQ75" s="4">
        <v>181</v>
      </c>
      <c r="AR75" s="4">
        <v>72</v>
      </c>
      <c r="AS75" s="4">
        <v>20</v>
      </c>
      <c r="AT75" s="4">
        <v>431</v>
      </c>
      <c r="AU75" s="4">
        <v>325</v>
      </c>
      <c r="AV75" s="4">
        <v>146</v>
      </c>
      <c r="AW75" s="4">
        <v>43</v>
      </c>
      <c r="AX75" s="4">
        <v>487</v>
      </c>
      <c r="AY75" s="4">
        <v>376</v>
      </c>
      <c r="AZ75" s="4">
        <v>141</v>
      </c>
      <c r="BA75" s="4">
        <v>41</v>
      </c>
      <c r="BB75" s="4">
        <v>210</v>
      </c>
      <c r="BC75" s="4">
        <v>143</v>
      </c>
      <c r="BD75" s="4">
        <v>67</v>
      </c>
      <c r="BE75" s="4">
        <v>15</v>
      </c>
    </row>
    <row r="76" spans="2:57" x14ac:dyDescent="0.25">
      <c r="B76" s="4">
        <v>5</v>
      </c>
      <c r="C76" s="4">
        <v>1658</v>
      </c>
      <c r="D76" s="4">
        <v>1444</v>
      </c>
      <c r="E76" s="4">
        <v>837</v>
      </c>
      <c r="F76" s="4">
        <v>30713</v>
      </c>
      <c r="G76" s="4">
        <v>25876</v>
      </c>
      <c r="H76" s="4">
        <v>14127</v>
      </c>
      <c r="I76" s="4">
        <v>1534</v>
      </c>
      <c r="J76" s="4">
        <v>386</v>
      </c>
      <c r="K76" s="4">
        <v>24</v>
      </c>
      <c r="L76" s="4">
        <v>16526</v>
      </c>
      <c r="M76" s="4">
        <v>3659</v>
      </c>
      <c r="N76" s="4">
        <v>865</v>
      </c>
      <c r="O76" s="4">
        <v>22605</v>
      </c>
      <c r="P76" s="4">
        <v>10332</v>
      </c>
      <c r="Q76" s="4">
        <v>3207</v>
      </c>
      <c r="R76" s="4">
        <v>3555</v>
      </c>
      <c r="S76" s="4">
        <v>6577</v>
      </c>
      <c r="T76" s="4">
        <v>4109</v>
      </c>
      <c r="U76" s="4">
        <v>1276</v>
      </c>
      <c r="V76" s="4">
        <v>1884</v>
      </c>
      <c r="W76" s="4">
        <v>619</v>
      </c>
      <c r="X76" s="4">
        <v>607</v>
      </c>
      <c r="Y76" s="4">
        <v>1756</v>
      </c>
      <c r="Z76" s="4">
        <v>543</v>
      </c>
      <c r="AA76" s="4">
        <v>604</v>
      </c>
      <c r="AB76" s="4">
        <v>830</v>
      </c>
      <c r="AC76" s="4">
        <v>221</v>
      </c>
      <c r="AD76" s="4">
        <v>285</v>
      </c>
      <c r="AE76" s="4">
        <v>249</v>
      </c>
      <c r="AF76" s="4">
        <v>56</v>
      </c>
      <c r="AG76" s="4">
        <v>73</v>
      </c>
      <c r="AH76" s="4">
        <v>399</v>
      </c>
      <c r="AI76" s="4">
        <v>331</v>
      </c>
      <c r="AJ76" s="4">
        <v>155</v>
      </c>
      <c r="AK76" s="4">
        <v>34</v>
      </c>
      <c r="AL76" s="4">
        <v>250</v>
      </c>
      <c r="AM76" s="4">
        <v>267</v>
      </c>
      <c r="AN76" s="4">
        <v>84</v>
      </c>
      <c r="AO76" s="4">
        <v>29</v>
      </c>
      <c r="AP76" s="4">
        <v>173</v>
      </c>
      <c r="AQ76" s="4">
        <v>146</v>
      </c>
      <c r="AR76" s="4">
        <v>63</v>
      </c>
      <c r="AS76" s="4">
        <v>12</v>
      </c>
      <c r="AT76" s="4">
        <v>312</v>
      </c>
      <c r="AU76" s="4">
        <v>253</v>
      </c>
      <c r="AV76" s="4">
        <v>116</v>
      </c>
      <c r="AW76" s="4">
        <v>27</v>
      </c>
      <c r="AX76" s="4">
        <v>320</v>
      </c>
      <c r="AY76" s="4">
        <v>287</v>
      </c>
      <c r="AZ76" s="4">
        <v>151</v>
      </c>
      <c r="BA76" s="4">
        <v>36</v>
      </c>
      <c r="BB76" s="4">
        <v>166</v>
      </c>
      <c r="BC76" s="4">
        <v>117</v>
      </c>
      <c r="BD76" s="4">
        <v>45</v>
      </c>
      <c r="BE76" s="4">
        <v>10</v>
      </c>
    </row>
    <row r="77" spans="2:57" x14ac:dyDescent="0.25">
      <c r="B77" s="4">
        <v>6</v>
      </c>
      <c r="C77" s="4">
        <v>1238</v>
      </c>
      <c r="D77" s="4">
        <v>1026</v>
      </c>
      <c r="E77" s="4">
        <v>656</v>
      </c>
      <c r="F77" s="4">
        <v>22678</v>
      </c>
      <c r="G77" s="4">
        <v>19595</v>
      </c>
      <c r="H77" s="4">
        <v>11318</v>
      </c>
      <c r="I77" s="4">
        <v>2062</v>
      </c>
      <c r="J77" s="4">
        <v>535</v>
      </c>
      <c r="K77" s="4">
        <v>23</v>
      </c>
      <c r="L77" s="4">
        <v>15192</v>
      </c>
      <c r="M77" s="4">
        <v>3866</v>
      </c>
      <c r="N77" s="4">
        <v>756</v>
      </c>
      <c r="O77" s="4">
        <v>15530</v>
      </c>
      <c r="P77" s="4">
        <v>8178</v>
      </c>
      <c r="Q77" s="4">
        <v>2078</v>
      </c>
      <c r="R77" s="4">
        <v>1837</v>
      </c>
      <c r="S77" s="4">
        <v>3713</v>
      </c>
      <c r="T77" s="4">
        <v>2056</v>
      </c>
      <c r="U77" s="4">
        <v>685</v>
      </c>
      <c r="V77" s="4">
        <v>1166</v>
      </c>
      <c r="W77" s="4">
        <v>423</v>
      </c>
      <c r="X77" s="4">
        <v>272</v>
      </c>
      <c r="Y77" s="4">
        <v>1111</v>
      </c>
      <c r="Z77" s="4">
        <v>349</v>
      </c>
      <c r="AA77" s="4">
        <v>283</v>
      </c>
      <c r="AB77" s="4">
        <v>562</v>
      </c>
      <c r="AC77" s="4">
        <v>151</v>
      </c>
      <c r="AD77" s="4">
        <v>112</v>
      </c>
      <c r="AE77" s="4">
        <v>168</v>
      </c>
      <c r="AF77" s="4">
        <v>38</v>
      </c>
      <c r="AG77" s="4">
        <v>35</v>
      </c>
      <c r="AH77" s="4">
        <v>301</v>
      </c>
      <c r="AI77" s="4">
        <v>248</v>
      </c>
      <c r="AJ77" s="4">
        <v>96</v>
      </c>
      <c r="AK77" s="4">
        <v>32</v>
      </c>
      <c r="AL77" s="4">
        <v>195</v>
      </c>
      <c r="AM77" s="4">
        <v>185</v>
      </c>
      <c r="AN77" s="4">
        <v>74</v>
      </c>
      <c r="AO77" s="4">
        <v>16</v>
      </c>
      <c r="AP77" s="4">
        <v>124</v>
      </c>
      <c r="AQ77" s="4">
        <v>113</v>
      </c>
      <c r="AR77" s="4">
        <v>46</v>
      </c>
      <c r="AS77" s="4">
        <v>11</v>
      </c>
      <c r="AT77" s="4">
        <v>212</v>
      </c>
      <c r="AU77" s="4">
        <v>184</v>
      </c>
      <c r="AV77" s="4">
        <v>101</v>
      </c>
      <c r="AW77" s="4">
        <v>35</v>
      </c>
      <c r="AX77" s="4">
        <v>265</v>
      </c>
      <c r="AY77" s="4">
        <v>235</v>
      </c>
      <c r="AZ77" s="4">
        <v>97</v>
      </c>
      <c r="BA77" s="4">
        <v>26</v>
      </c>
      <c r="BB77" s="4">
        <v>137</v>
      </c>
      <c r="BC77" s="4">
        <v>89</v>
      </c>
      <c r="BD77" s="4">
        <v>37</v>
      </c>
      <c r="BE77" s="4">
        <v>5</v>
      </c>
    </row>
    <row r="78" spans="2:57" x14ac:dyDescent="0.25">
      <c r="B78" s="4">
        <v>7</v>
      </c>
      <c r="C78" s="4">
        <v>841</v>
      </c>
      <c r="D78" s="4">
        <v>836</v>
      </c>
      <c r="E78" s="4">
        <v>493</v>
      </c>
      <c r="F78" s="4">
        <v>16274</v>
      </c>
      <c r="G78" s="4">
        <v>14342</v>
      </c>
      <c r="H78" s="4">
        <v>8837</v>
      </c>
      <c r="I78" s="4">
        <v>2249</v>
      </c>
      <c r="J78" s="4">
        <v>612</v>
      </c>
      <c r="K78" s="4">
        <v>28</v>
      </c>
      <c r="L78" s="4">
        <v>12731</v>
      </c>
      <c r="M78" s="4">
        <v>3588</v>
      </c>
      <c r="N78" s="4">
        <v>665</v>
      </c>
      <c r="O78" s="4">
        <v>10052</v>
      </c>
      <c r="P78" s="4">
        <v>5776</v>
      </c>
      <c r="Q78" s="4">
        <v>1306</v>
      </c>
      <c r="R78" s="4">
        <v>996</v>
      </c>
      <c r="S78" s="4">
        <v>2076</v>
      </c>
      <c r="T78" s="4">
        <v>1155</v>
      </c>
      <c r="U78" s="4">
        <v>389</v>
      </c>
      <c r="V78" s="4">
        <v>709</v>
      </c>
      <c r="W78" s="4">
        <v>241</v>
      </c>
      <c r="X78" s="4">
        <v>165</v>
      </c>
      <c r="Y78" s="4">
        <v>680</v>
      </c>
      <c r="Z78" s="4">
        <v>221</v>
      </c>
      <c r="AA78" s="4">
        <v>135</v>
      </c>
      <c r="AB78" s="4">
        <v>361</v>
      </c>
      <c r="AC78" s="4">
        <v>105</v>
      </c>
      <c r="AD78" s="4">
        <v>67</v>
      </c>
      <c r="AE78" s="4">
        <v>115</v>
      </c>
      <c r="AF78" s="4">
        <v>25</v>
      </c>
      <c r="AG78" s="4">
        <v>24</v>
      </c>
      <c r="AH78" s="4">
        <v>187</v>
      </c>
      <c r="AI78" s="4">
        <v>201</v>
      </c>
      <c r="AJ78" s="4">
        <v>85</v>
      </c>
      <c r="AK78" s="4">
        <v>22</v>
      </c>
      <c r="AL78" s="4">
        <v>150</v>
      </c>
      <c r="AM78" s="4">
        <v>136</v>
      </c>
      <c r="AN78" s="4">
        <v>60</v>
      </c>
      <c r="AO78" s="4">
        <v>14</v>
      </c>
      <c r="AP78" s="4">
        <v>88</v>
      </c>
      <c r="AQ78" s="4">
        <v>80</v>
      </c>
      <c r="AR78" s="4">
        <v>43</v>
      </c>
      <c r="AS78" s="4">
        <v>11</v>
      </c>
      <c r="AT78" s="4">
        <v>168</v>
      </c>
      <c r="AU78" s="4">
        <v>134</v>
      </c>
      <c r="AV78" s="4">
        <v>62</v>
      </c>
      <c r="AW78" s="4">
        <v>9</v>
      </c>
      <c r="AX78" s="4">
        <v>191</v>
      </c>
      <c r="AY78" s="4">
        <v>182</v>
      </c>
      <c r="AZ78" s="4">
        <v>73</v>
      </c>
      <c r="BA78" s="4">
        <v>24</v>
      </c>
      <c r="BB78" s="4">
        <v>74</v>
      </c>
      <c r="BC78" s="4">
        <v>68</v>
      </c>
      <c r="BD78" s="4">
        <v>34</v>
      </c>
      <c r="BE78" s="4">
        <v>7</v>
      </c>
    </row>
    <row r="79" spans="2:57" x14ac:dyDescent="0.25">
      <c r="B79" s="4">
        <v>8</v>
      </c>
      <c r="C79" s="4">
        <v>678</v>
      </c>
      <c r="D79" s="4">
        <v>648</v>
      </c>
      <c r="E79" s="4">
        <v>417</v>
      </c>
      <c r="F79" s="4">
        <v>12058</v>
      </c>
      <c r="G79" s="4">
        <v>10644</v>
      </c>
      <c r="H79" s="4">
        <v>6774</v>
      </c>
      <c r="I79" s="4">
        <v>2419</v>
      </c>
      <c r="J79" s="4">
        <v>639</v>
      </c>
      <c r="K79" s="4">
        <v>26</v>
      </c>
      <c r="L79" s="4">
        <v>10327</v>
      </c>
      <c r="M79" s="4">
        <v>3089</v>
      </c>
      <c r="N79" s="4">
        <v>585</v>
      </c>
      <c r="O79" s="4">
        <v>6452</v>
      </c>
      <c r="P79" s="4">
        <v>4123</v>
      </c>
      <c r="Q79" s="4">
        <v>833</v>
      </c>
      <c r="R79" s="4">
        <v>581</v>
      </c>
      <c r="S79" s="4">
        <v>1223</v>
      </c>
      <c r="T79" s="4">
        <v>617</v>
      </c>
      <c r="U79" s="4">
        <v>305</v>
      </c>
      <c r="V79" s="4">
        <v>503</v>
      </c>
      <c r="W79" s="4">
        <v>145</v>
      </c>
      <c r="X79" s="4">
        <v>89</v>
      </c>
      <c r="Y79" s="4">
        <v>472</v>
      </c>
      <c r="Z79" s="4">
        <v>124</v>
      </c>
      <c r="AA79" s="4">
        <v>89</v>
      </c>
      <c r="AB79" s="4">
        <v>226</v>
      </c>
      <c r="AC79" s="4">
        <v>59</v>
      </c>
      <c r="AD79" s="4">
        <v>40</v>
      </c>
      <c r="AE79" s="4">
        <v>89</v>
      </c>
      <c r="AF79" s="4">
        <v>14</v>
      </c>
      <c r="AG79" s="4">
        <v>4</v>
      </c>
      <c r="AH79" s="4">
        <v>166</v>
      </c>
      <c r="AI79" s="4">
        <v>140</v>
      </c>
      <c r="AJ79" s="4">
        <v>59</v>
      </c>
      <c r="AK79" s="4">
        <v>22</v>
      </c>
      <c r="AL79" s="4">
        <v>112</v>
      </c>
      <c r="AM79" s="4">
        <v>117</v>
      </c>
      <c r="AN79" s="4">
        <v>47</v>
      </c>
      <c r="AO79" s="4">
        <v>13</v>
      </c>
      <c r="AP79" s="4">
        <v>65</v>
      </c>
      <c r="AQ79" s="4">
        <v>59</v>
      </c>
      <c r="AR79" s="4">
        <v>34</v>
      </c>
      <c r="AS79" s="4">
        <v>9</v>
      </c>
      <c r="AT79" s="4">
        <v>141</v>
      </c>
      <c r="AU79" s="4">
        <v>103</v>
      </c>
      <c r="AV79" s="4">
        <v>44</v>
      </c>
      <c r="AW79" s="4">
        <v>14</v>
      </c>
      <c r="AX79" s="4">
        <v>153</v>
      </c>
      <c r="AY79" s="4">
        <v>126</v>
      </c>
      <c r="AZ79" s="4">
        <v>66</v>
      </c>
      <c r="BA79" s="4">
        <v>19</v>
      </c>
      <c r="BB79" s="4">
        <v>78</v>
      </c>
      <c r="BC79" s="4">
        <v>51</v>
      </c>
      <c r="BD79" s="4">
        <v>24</v>
      </c>
      <c r="BE79" s="4">
        <v>7</v>
      </c>
    </row>
    <row r="80" spans="2:57" x14ac:dyDescent="0.25">
      <c r="B80" s="4">
        <v>9</v>
      </c>
      <c r="C80" s="4">
        <v>444</v>
      </c>
      <c r="D80" s="4">
        <v>466</v>
      </c>
      <c r="E80" s="4">
        <v>287</v>
      </c>
      <c r="F80" s="4">
        <v>8654</v>
      </c>
      <c r="G80" s="4">
        <v>7885</v>
      </c>
      <c r="H80" s="4">
        <v>5151</v>
      </c>
      <c r="I80" s="4">
        <v>2336</v>
      </c>
      <c r="J80" s="4">
        <v>678</v>
      </c>
      <c r="K80" s="4">
        <v>33</v>
      </c>
      <c r="L80" s="4">
        <v>8052</v>
      </c>
      <c r="M80" s="4">
        <v>2479</v>
      </c>
      <c r="N80" s="4">
        <v>423</v>
      </c>
      <c r="O80" s="4">
        <v>3935</v>
      </c>
      <c r="P80" s="4">
        <v>2695</v>
      </c>
      <c r="Q80" s="4">
        <v>514</v>
      </c>
      <c r="R80" s="4">
        <v>376</v>
      </c>
      <c r="S80" s="4">
        <v>716</v>
      </c>
      <c r="T80" s="4">
        <v>393</v>
      </c>
      <c r="U80" s="4">
        <v>257</v>
      </c>
      <c r="V80" s="4">
        <v>338</v>
      </c>
      <c r="W80" s="4">
        <v>100</v>
      </c>
      <c r="X80" s="4">
        <v>63</v>
      </c>
      <c r="Y80" s="4">
        <v>350</v>
      </c>
      <c r="Z80" s="4">
        <v>85</v>
      </c>
      <c r="AA80" s="4">
        <v>60</v>
      </c>
      <c r="AB80" s="4">
        <v>183</v>
      </c>
      <c r="AC80" s="4">
        <v>37</v>
      </c>
      <c r="AD80" s="4">
        <v>18</v>
      </c>
      <c r="AE80" s="4">
        <v>53</v>
      </c>
      <c r="AF80" s="4">
        <v>8</v>
      </c>
      <c r="AG80" s="4">
        <v>3</v>
      </c>
      <c r="AH80" s="4">
        <v>117</v>
      </c>
      <c r="AI80" s="4">
        <v>101</v>
      </c>
      <c r="AJ80" s="4">
        <v>55</v>
      </c>
      <c r="AK80" s="4">
        <v>23</v>
      </c>
      <c r="AL80" s="4">
        <v>76</v>
      </c>
      <c r="AM80" s="4">
        <v>69</v>
      </c>
      <c r="AN80" s="4">
        <v>24</v>
      </c>
      <c r="AO80" s="4">
        <v>9</v>
      </c>
      <c r="AP80" s="4">
        <v>44</v>
      </c>
      <c r="AQ80" s="4">
        <v>37</v>
      </c>
      <c r="AR80" s="4">
        <v>19</v>
      </c>
      <c r="AS80" s="4">
        <v>10</v>
      </c>
      <c r="AT80" s="4">
        <v>93</v>
      </c>
      <c r="AU80" s="4">
        <v>87</v>
      </c>
      <c r="AV80" s="4">
        <v>40</v>
      </c>
      <c r="AW80" s="4">
        <v>12</v>
      </c>
      <c r="AX80" s="4">
        <v>106</v>
      </c>
      <c r="AY80" s="4">
        <v>104</v>
      </c>
      <c r="AZ80" s="4">
        <v>44</v>
      </c>
      <c r="BA80" s="4">
        <v>14</v>
      </c>
      <c r="BB80" s="4">
        <v>49</v>
      </c>
      <c r="BC80" s="4">
        <v>42</v>
      </c>
      <c r="BD80" s="4">
        <v>20</v>
      </c>
      <c r="BE80" s="4">
        <v>7</v>
      </c>
    </row>
    <row r="81" spans="2:57" x14ac:dyDescent="0.25">
      <c r="B81" s="4">
        <v>10</v>
      </c>
      <c r="C81" s="4">
        <v>310</v>
      </c>
      <c r="D81" s="4">
        <v>307</v>
      </c>
      <c r="E81" s="4">
        <v>234</v>
      </c>
      <c r="F81" s="4">
        <v>6088</v>
      </c>
      <c r="G81" s="4">
        <v>5771</v>
      </c>
      <c r="H81" s="4">
        <v>3714</v>
      </c>
      <c r="I81" s="4">
        <v>2176</v>
      </c>
      <c r="J81" s="4">
        <v>599</v>
      </c>
      <c r="K81" s="4">
        <v>24</v>
      </c>
      <c r="L81" s="4">
        <v>5890</v>
      </c>
      <c r="M81" s="4">
        <v>1770</v>
      </c>
      <c r="N81" s="4">
        <v>335</v>
      </c>
      <c r="O81" s="4">
        <v>2475</v>
      </c>
      <c r="P81" s="4">
        <v>1639</v>
      </c>
      <c r="Q81" s="4">
        <v>378</v>
      </c>
      <c r="R81" s="4">
        <v>267</v>
      </c>
      <c r="S81" s="4">
        <v>418</v>
      </c>
      <c r="T81" s="4">
        <v>278</v>
      </c>
      <c r="U81" s="4">
        <v>175</v>
      </c>
      <c r="V81" s="4">
        <v>198</v>
      </c>
      <c r="W81" s="4">
        <v>50</v>
      </c>
      <c r="X81" s="4">
        <v>40</v>
      </c>
      <c r="Y81" s="4">
        <v>261</v>
      </c>
      <c r="Z81" s="4">
        <v>63</v>
      </c>
      <c r="AA81" s="4">
        <v>50</v>
      </c>
      <c r="AB81" s="4">
        <v>124</v>
      </c>
      <c r="AC81" s="4">
        <v>22</v>
      </c>
      <c r="AD81" s="4">
        <v>14</v>
      </c>
      <c r="AE81" s="4">
        <v>43</v>
      </c>
      <c r="AF81" s="4">
        <v>7</v>
      </c>
      <c r="AG81" s="4">
        <v>4</v>
      </c>
      <c r="AH81" s="4">
        <v>63</v>
      </c>
      <c r="AI81" s="4">
        <v>64</v>
      </c>
      <c r="AJ81" s="4">
        <v>30</v>
      </c>
      <c r="AK81" s="4">
        <v>9</v>
      </c>
      <c r="AL81" s="4">
        <v>51</v>
      </c>
      <c r="AM81" s="4">
        <v>53</v>
      </c>
      <c r="AN81" s="4">
        <v>28</v>
      </c>
      <c r="AO81" s="4">
        <v>5</v>
      </c>
      <c r="AP81" s="4">
        <v>37</v>
      </c>
      <c r="AQ81" s="4">
        <v>36</v>
      </c>
      <c r="AR81" s="4">
        <v>16</v>
      </c>
      <c r="AS81" s="4">
        <v>7</v>
      </c>
      <c r="AT81" s="4">
        <v>61</v>
      </c>
      <c r="AU81" s="4">
        <v>66</v>
      </c>
      <c r="AV81" s="4">
        <v>19</v>
      </c>
      <c r="AW81" s="4">
        <v>7</v>
      </c>
      <c r="AX81" s="4">
        <v>58</v>
      </c>
      <c r="AY81" s="4">
        <v>56</v>
      </c>
      <c r="AZ81" s="4">
        <v>30</v>
      </c>
      <c r="BA81" s="4">
        <v>7</v>
      </c>
      <c r="BB81" s="4">
        <v>28</v>
      </c>
      <c r="BC81" s="4">
        <v>34</v>
      </c>
      <c r="BD81" s="4">
        <v>11</v>
      </c>
      <c r="BE81" s="4">
        <v>5</v>
      </c>
    </row>
    <row r="82" spans="2:57" x14ac:dyDescent="0.25">
      <c r="B82" s="4">
        <v>11</v>
      </c>
      <c r="C82" s="4">
        <v>232</v>
      </c>
      <c r="D82" s="4">
        <v>209</v>
      </c>
      <c r="E82" s="4">
        <v>163</v>
      </c>
      <c r="F82" s="4">
        <v>4315</v>
      </c>
      <c r="G82" s="4">
        <v>4059</v>
      </c>
      <c r="H82" s="4">
        <v>2741</v>
      </c>
      <c r="I82" s="4">
        <v>1867</v>
      </c>
      <c r="J82" s="4">
        <v>536</v>
      </c>
      <c r="K82" s="4">
        <v>29</v>
      </c>
      <c r="L82" s="4">
        <v>4133</v>
      </c>
      <c r="M82" s="4">
        <v>1194</v>
      </c>
      <c r="N82" s="4">
        <v>237</v>
      </c>
      <c r="O82" s="4">
        <v>1555</v>
      </c>
      <c r="P82" s="4">
        <v>1007</v>
      </c>
      <c r="Q82" s="4">
        <v>296</v>
      </c>
      <c r="R82" s="4">
        <v>186</v>
      </c>
      <c r="S82" s="4">
        <v>291</v>
      </c>
      <c r="T82" s="4">
        <v>246</v>
      </c>
      <c r="U82" s="4">
        <v>142</v>
      </c>
      <c r="V82" s="4">
        <v>179</v>
      </c>
      <c r="W82" s="4">
        <v>31</v>
      </c>
      <c r="X82" s="4">
        <v>42</v>
      </c>
      <c r="Y82" s="4">
        <v>197</v>
      </c>
      <c r="Z82" s="4">
        <v>40</v>
      </c>
      <c r="AA82" s="4">
        <v>40</v>
      </c>
      <c r="AB82" s="4">
        <v>104</v>
      </c>
      <c r="AC82" s="4">
        <v>13</v>
      </c>
      <c r="AD82" s="4">
        <v>14</v>
      </c>
      <c r="AE82" s="4">
        <v>31</v>
      </c>
      <c r="AF82" s="4">
        <v>5</v>
      </c>
      <c r="AG82" s="4">
        <v>2</v>
      </c>
      <c r="AH82" s="4">
        <v>58</v>
      </c>
      <c r="AI82" s="4">
        <v>54</v>
      </c>
      <c r="AJ82" s="4">
        <v>29</v>
      </c>
      <c r="AK82" s="4">
        <v>13</v>
      </c>
      <c r="AL82" s="4">
        <v>46</v>
      </c>
      <c r="AM82" s="4">
        <v>37</v>
      </c>
      <c r="AN82" s="4">
        <v>13</v>
      </c>
      <c r="AO82" s="4">
        <v>5</v>
      </c>
      <c r="AP82" s="4">
        <v>19</v>
      </c>
      <c r="AQ82" s="4">
        <v>17</v>
      </c>
      <c r="AR82" s="4">
        <v>13</v>
      </c>
      <c r="AS82" s="4">
        <v>0</v>
      </c>
      <c r="AT82" s="4">
        <v>49</v>
      </c>
      <c r="AU82" s="4">
        <v>40</v>
      </c>
      <c r="AV82" s="4">
        <v>22</v>
      </c>
      <c r="AW82" s="4">
        <v>11</v>
      </c>
      <c r="AX82" s="4">
        <v>55</v>
      </c>
      <c r="AY82" s="4">
        <v>43</v>
      </c>
      <c r="AZ82" s="4">
        <v>30</v>
      </c>
      <c r="BA82" s="4">
        <v>8</v>
      </c>
      <c r="BB82" s="4">
        <v>16</v>
      </c>
      <c r="BC82" s="4">
        <v>23</v>
      </c>
      <c r="BD82" s="4">
        <v>8</v>
      </c>
      <c r="BE82" s="4">
        <v>6</v>
      </c>
    </row>
    <row r="83" spans="2:57" x14ac:dyDescent="0.25">
      <c r="B83" s="4">
        <v>12</v>
      </c>
      <c r="C83" s="4">
        <v>174</v>
      </c>
      <c r="D83" s="4">
        <v>148</v>
      </c>
      <c r="E83" s="4">
        <v>117</v>
      </c>
      <c r="F83" s="4">
        <v>3101</v>
      </c>
      <c r="G83" s="4">
        <v>2968</v>
      </c>
      <c r="H83" s="4">
        <v>2001</v>
      </c>
      <c r="I83" s="4">
        <v>1468</v>
      </c>
      <c r="J83" s="4">
        <v>438</v>
      </c>
      <c r="K83" s="4">
        <v>20</v>
      </c>
      <c r="L83" s="4">
        <v>2985</v>
      </c>
      <c r="M83" s="4">
        <v>826</v>
      </c>
      <c r="N83" s="4">
        <v>196</v>
      </c>
      <c r="O83" s="4">
        <v>1015</v>
      </c>
      <c r="P83" s="4">
        <v>680</v>
      </c>
      <c r="Q83" s="4">
        <v>255</v>
      </c>
      <c r="R83" s="4">
        <v>130</v>
      </c>
      <c r="S83" s="4">
        <v>185</v>
      </c>
      <c r="T83" s="4">
        <v>196</v>
      </c>
      <c r="U83" s="4">
        <v>115</v>
      </c>
      <c r="V83" s="4">
        <v>121</v>
      </c>
      <c r="W83" s="4">
        <v>24</v>
      </c>
      <c r="X83" s="4">
        <v>29</v>
      </c>
      <c r="Y83" s="4">
        <v>154</v>
      </c>
      <c r="Z83" s="4">
        <v>28</v>
      </c>
      <c r="AA83" s="4">
        <v>32</v>
      </c>
      <c r="AB83" s="4">
        <v>85</v>
      </c>
      <c r="AC83" s="4">
        <v>12</v>
      </c>
      <c r="AD83" s="4">
        <v>16</v>
      </c>
      <c r="AE83" s="4">
        <v>31</v>
      </c>
      <c r="AF83" s="4">
        <v>4</v>
      </c>
      <c r="AG83" s="4">
        <v>9</v>
      </c>
      <c r="AH83" s="4">
        <v>26</v>
      </c>
      <c r="AI83" s="4">
        <v>34</v>
      </c>
      <c r="AJ83" s="4">
        <v>15</v>
      </c>
      <c r="AK83" s="4">
        <v>4</v>
      </c>
      <c r="AL83" s="4">
        <v>25</v>
      </c>
      <c r="AM83" s="4">
        <v>22</v>
      </c>
      <c r="AN83" s="4">
        <v>3</v>
      </c>
      <c r="AO83" s="4">
        <v>5</v>
      </c>
      <c r="AP83" s="4">
        <v>17</v>
      </c>
      <c r="AQ83" s="4">
        <v>17</v>
      </c>
      <c r="AR83" s="4">
        <v>11</v>
      </c>
      <c r="AS83" s="4">
        <v>1</v>
      </c>
      <c r="AT83" s="4">
        <v>37</v>
      </c>
      <c r="AU83" s="4">
        <v>28</v>
      </c>
      <c r="AV83" s="4">
        <v>19</v>
      </c>
      <c r="AW83" s="4">
        <v>8</v>
      </c>
      <c r="AX83" s="4">
        <v>45</v>
      </c>
      <c r="AY83" s="4">
        <v>48</v>
      </c>
      <c r="AZ83" s="4">
        <v>20</v>
      </c>
      <c r="BA83" s="4">
        <v>7</v>
      </c>
      <c r="BB83" s="4">
        <v>29</v>
      </c>
      <c r="BC83" s="4">
        <v>24</v>
      </c>
      <c r="BD83" s="4">
        <v>8</v>
      </c>
      <c r="BE83" s="4">
        <v>5</v>
      </c>
    </row>
    <row r="84" spans="2:57" x14ac:dyDescent="0.25">
      <c r="B84" s="4">
        <v>13</v>
      </c>
      <c r="C84" s="4">
        <v>125</v>
      </c>
      <c r="D84" s="4">
        <v>118</v>
      </c>
      <c r="E84" s="4">
        <v>102</v>
      </c>
      <c r="F84" s="4">
        <v>2264</v>
      </c>
      <c r="G84" s="4">
        <v>2190</v>
      </c>
      <c r="H84" s="4">
        <v>1611</v>
      </c>
      <c r="I84" s="4">
        <v>1251</v>
      </c>
      <c r="J84" s="4">
        <v>371</v>
      </c>
      <c r="K84" s="4">
        <v>18</v>
      </c>
      <c r="L84" s="4">
        <v>2060</v>
      </c>
      <c r="M84" s="4">
        <v>592</v>
      </c>
      <c r="N84" s="4">
        <v>164</v>
      </c>
      <c r="O84" s="4">
        <v>747</v>
      </c>
      <c r="P84" s="4">
        <v>449</v>
      </c>
      <c r="Q84" s="4">
        <v>244</v>
      </c>
      <c r="R84" s="4">
        <v>132</v>
      </c>
      <c r="S84" s="4">
        <v>139</v>
      </c>
      <c r="T84" s="4">
        <v>156</v>
      </c>
      <c r="U84" s="4">
        <v>87</v>
      </c>
      <c r="V84" s="4">
        <v>110</v>
      </c>
      <c r="W84" s="4">
        <v>15</v>
      </c>
      <c r="X84" s="4">
        <v>24</v>
      </c>
      <c r="Y84" s="4">
        <v>110</v>
      </c>
      <c r="Z84" s="4">
        <v>22</v>
      </c>
      <c r="AA84" s="4">
        <v>26</v>
      </c>
      <c r="AB84" s="4">
        <v>78</v>
      </c>
      <c r="AC84" s="4">
        <v>9</v>
      </c>
      <c r="AD84" s="4">
        <v>11</v>
      </c>
      <c r="AE84" s="4">
        <v>26</v>
      </c>
      <c r="AF84" s="4">
        <v>2</v>
      </c>
      <c r="AG84" s="4">
        <v>3</v>
      </c>
      <c r="AH84" s="4">
        <v>30</v>
      </c>
      <c r="AI84" s="4">
        <v>24</v>
      </c>
      <c r="AJ84" s="4">
        <v>18</v>
      </c>
      <c r="AK84" s="4">
        <v>1</v>
      </c>
      <c r="AL84" s="4">
        <v>24</v>
      </c>
      <c r="AM84" s="4">
        <v>16</v>
      </c>
      <c r="AN84" s="4">
        <v>11</v>
      </c>
      <c r="AO84" s="4">
        <v>1</v>
      </c>
      <c r="AP84" s="4">
        <v>18</v>
      </c>
      <c r="AQ84" s="4">
        <v>12</v>
      </c>
      <c r="AR84" s="4">
        <v>9</v>
      </c>
      <c r="AS84" s="4">
        <v>0</v>
      </c>
      <c r="AT84" s="4">
        <v>36</v>
      </c>
      <c r="AU84" s="4">
        <v>28</v>
      </c>
      <c r="AV84" s="4">
        <v>9</v>
      </c>
      <c r="AW84" s="4">
        <v>6</v>
      </c>
      <c r="AX84" s="4">
        <v>23</v>
      </c>
      <c r="AY84" s="4">
        <v>28</v>
      </c>
      <c r="AZ84" s="4">
        <v>18</v>
      </c>
      <c r="BA84" s="4">
        <v>8</v>
      </c>
      <c r="BB84" s="4">
        <v>23</v>
      </c>
      <c r="BC84" s="4">
        <v>12</v>
      </c>
      <c r="BD84" s="4">
        <v>6</v>
      </c>
      <c r="BE84" s="4">
        <v>2</v>
      </c>
    </row>
    <row r="85" spans="2:57" x14ac:dyDescent="0.25">
      <c r="B85" s="4">
        <v>14</v>
      </c>
      <c r="C85" s="4">
        <v>84</v>
      </c>
      <c r="D85" s="4">
        <v>93</v>
      </c>
      <c r="E85" s="4">
        <v>73</v>
      </c>
      <c r="F85" s="4">
        <v>1579</v>
      </c>
      <c r="G85" s="4">
        <v>1631</v>
      </c>
      <c r="H85" s="4">
        <v>1192</v>
      </c>
      <c r="I85" s="4">
        <v>944</v>
      </c>
      <c r="J85" s="4">
        <v>326</v>
      </c>
      <c r="K85" s="4">
        <v>18</v>
      </c>
      <c r="L85" s="4">
        <v>1493</v>
      </c>
      <c r="M85" s="4">
        <v>347</v>
      </c>
      <c r="N85" s="4">
        <v>141</v>
      </c>
      <c r="O85" s="4">
        <v>547</v>
      </c>
      <c r="P85" s="4">
        <v>248</v>
      </c>
      <c r="Q85" s="4">
        <v>173</v>
      </c>
      <c r="R85" s="4">
        <v>100</v>
      </c>
      <c r="S85" s="4">
        <v>107</v>
      </c>
      <c r="T85" s="4">
        <v>139</v>
      </c>
      <c r="U85" s="4">
        <v>69</v>
      </c>
      <c r="V85" s="4">
        <v>74</v>
      </c>
      <c r="W85" s="4">
        <v>14</v>
      </c>
      <c r="X85" s="4">
        <v>19</v>
      </c>
      <c r="Y85" s="4">
        <v>70</v>
      </c>
      <c r="Z85" s="4">
        <v>11</v>
      </c>
      <c r="AA85" s="4">
        <v>28</v>
      </c>
      <c r="AB85" s="4">
        <v>82</v>
      </c>
      <c r="AC85" s="4">
        <v>3</v>
      </c>
      <c r="AD85" s="4">
        <v>13</v>
      </c>
      <c r="AE85" s="4">
        <v>28</v>
      </c>
      <c r="AF85" s="4">
        <v>7</v>
      </c>
      <c r="AG85" s="4">
        <v>3</v>
      </c>
      <c r="AH85" s="4">
        <v>24</v>
      </c>
      <c r="AI85" s="4">
        <v>14</v>
      </c>
      <c r="AJ85" s="4">
        <v>14</v>
      </c>
      <c r="AK85" s="4">
        <v>5</v>
      </c>
      <c r="AL85" s="4">
        <v>14</v>
      </c>
      <c r="AM85" s="4">
        <v>5</v>
      </c>
      <c r="AN85" s="4">
        <v>8</v>
      </c>
      <c r="AO85" s="4">
        <v>0</v>
      </c>
      <c r="AP85" s="4">
        <v>8</v>
      </c>
      <c r="AQ85" s="4">
        <v>15</v>
      </c>
      <c r="AR85" s="4">
        <v>5</v>
      </c>
      <c r="AS85" s="4">
        <v>4</v>
      </c>
      <c r="AT85" s="4">
        <v>10</v>
      </c>
      <c r="AU85" s="4">
        <v>17</v>
      </c>
      <c r="AV85" s="4">
        <v>1</v>
      </c>
      <c r="AW85" s="4">
        <v>3</v>
      </c>
      <c r="AX85" s="4">
        <v>20</v>
      </c>
      <c r="AY85" s="4">
        <v>24</v>
      </c>
      <c r="AZ85" s="4">
        <v>12</v>
      </c>
      <c r="BA85" s="4">
        <v>2</v>
      </c>
      <c r="BB85" s="4">
        <v>13</v>
      </c>
      <c r="BC85" s="4">
        <v>5</v>
      </c>
      <c r="BD85" s="4">
        <v>9</v>
      </c>
      <c r="BE85" s="4">
        <v>2</v>
      </c>
    </row>
    <row r="86" spans="2:57" x14ac:dyDescent="0.25">
      <c r="B86" s="4">
        <v>15</v>
      </c>
      <c r="C86" s="4">
        <v>50</v>
      </c>
      <c r="D86" s="4">
        <v>76</v>
      </c>
      <c r="E86" s="4">
        <v>58</v>
      </c>
      <c r="F86" s="4">
        <v>1140</v>
      </c>
      <c r="G86" s="4">
        <v>1183</v>
      </c>
      <c r="H86" s="4">
        <v>969</v>
      </c>
      <c r="I86" s="4">
        <v>784</v>
      </c>
      <c r="J86" s="4">
        <v>273</v>
      </c>
      <c r="K86" s="4">
        <v>16</v>
      </c>
      <c r="L86" s="4">
        <v>990</v>
      </c>
      <c r="M86" s="4">
        <v>221</v>
      </c>
      <c r="N86" s="4">
        <v>104</v>
      </c>
      <c r="O86" s="4">
        <v>427</v>
      </c>
      <c r="P86" s="4">
        <v>191</v>
      </c>
      <c r="Q86" s="4">
        <v>154</v>
      </c>
      <c r="R86" s="4">
        <v>60</v>
      </c>
      <c r="S86" s="4">
        <v>83</v>
      </c>
      <c r="T86" s="4">
        <v>130</v>
      </c>
      <c r="U86" s="4">
        <v>43</v>
      </c>
      <c r="V86" s="4">
        <v>67</v>
      </c>
      <c r="W86" s="4">
        <v>6</v>
      </c>
      <c r="X86" s="4">
        <v>22</v>
      </c>
      <c r="Y86" s="4">
        <v>53</v>
      </c>
      <c r="Z86" s="4">
        <v>8</v>
      </c>
      <c r="AA86" s="4">
        <v>26</v>
      </c>
      <c r="AB86" s="4">
        <v>47</v>
      </c>
      <c r="AC86" s="4">
        <v>5</v>
      </c>
      <c r="AD86" s="4">
        <v>12</v>
      </c>
      <c r="AE86" s="4">
        <v>23</v>
      </c>
      <c r="AF86" s="4">
        <v>1</v>
      </c>
      <c r="AG86" s="4">
        <v>9</v>
      </c>
      <c r="AH86" s="4">
        <v>13</v>
      </c>
      <c r="AI86" s="4">
        <v>17</v>
      </c>
      <c r="AJ86" s="4">
        <v>6</v>
      </c>
      <c r="AK86" s="4">
        <v>4</v>
      </c>
      <c r="AL86" s="4">
        <v>11</v>
      </c>
      <c r="AM86" s="4">
        <v>8</v>
      </c>
      <c r="AN86" s="4">
        <v>5</v>
      </c>
      <c r="AO86" s="4">
        <v>3</v>
      </c>
      <c r="AP86" s="4">
        <v>4</v>
      </c>
      <c r="AQ86" s="4">
        <v>8</v>
      </c>
      <c r="AR86" s="4">
        <v>2</v>
      </c>
      <c r="AS86" s="4">
        <v>0</v>
      </c>
      <c r="AT86" s="4">
        <v>18</v>
      </c>
      <c r="AU86" s="4">
        <v>9</v>
      </c>
      <c r="AV86" s="4">
        <v>6</v>
      </c>
      <c r="AW86" s="4">
        <v>3</v>
      </c>
      <c r="AX86" s="4">
        <v>13</v>
      </c>
      <c r="AY86" s="4">
        <v>13</v>
      </c>
      <c r="AZ86" s="4">
        <v>10</v>
      </c>
      <c r="BA86" s="4">
        <v>2</v>
      </c>
      <c r="BB86" s="4">
        <v>15</v>
      </c>
      <c r="BC86" s="4">
        <v>4</v>
      </c>
      <c r="BD86" s="4">
        <v>6</v>
      </c>
      <c r="BE86" s="4">
        <v>3</v>
      </c>
    </row>
    <row r="87" spans="2:57" x14ac:dyDescent="0.25">
      <c r="B87" s="4">
        <v>16</v>
      </c>
      <c r="C87" s="4">
        <v>56</v>
      </c>
      <c r="D87" s="4">
        <v>57</v>
      </c>
      <c r="E87" s="4">
        <v>53</v>
      </c>
      <c r="F87" s="4">
        <v>917</v>
      </c>
      <c r="G87" s="4">
        <v>1003</v>
      </c>
      <c r="H87" s="4">
        <v>865</v>
      </c>
      <c r="I87" s="4">
        <v>661</v>
      </c>
      <c r="J87" s="4">
        <v>282</v>
      </c>
      <c r="K87" s="4">
        <v>12</v>
      </c>
      <c r="L87" s="4">
        <v>779</v>
      </c>
      <c r="M87" s="4">
        <v>151</v>
      </c>
      <c r="N87" s="4">
        <v>114</v>
      </c>
      <c r="O87" s="4">
        <v>328</v>
      </c>
      <c r="P87" s="4">
        <v>174</v>
      </c>
      <c r="Q87" s="4">
        <v>145</v>
      </c>
      <c r="R87" s="4">
        <v>60</v>
      </c>
      <c r="S87" s="4">
        <v>86</v>
      </c>
      <c r="T87" s="4">
        <v>116</v>
      </c>
      <c r="U87" s="4">
        <v>43</v>
      </c>
      <c r="V87" s="4">
        <v>45</v>
      </c>
      <c r="W87" s="4">
        <v>5</v>
      </c>
      <c r="X87" s="4">
        <v>15</v>
      </c>
      <c r="Y87" s="4">
        <v>50</v>
      </c>
      <c r="Z87" s="4">
        <v>8</v>
      </c>
      <c r="AA87" s="4">
        <v>21</v>
      </c>
      <c r="AB87" s="4">
        <v>42</v>
      </c>
      <c r="AC87" s="4">
        <v>6</v>
      </c>
      <c r="AD87" s="4">
        <v>14</v>
      </c>
      <c r="AE87" s="4">
        <v>26</v>
      </c>
      <c r="AF87" s="4">
        <v>2</v>
      </c>
      <c r="AG87" s="4">
        <v>9</v>
      </c>
      <c r="AH87" s="4">
        <v>15</v>
      </c>
      <c r="AI87" s="4">
        <v>9</v>
      </c>
      <c r="AJ87" s="4">
        <v>13</v>
      </c>
      <c r="AK87" s="4">
        <v>4</v>
      </c>
      <c r="AL87" s="4">
        <v>9</v>
      </c>
      <c r="AM87" s="4">
        <v>11</v>
      </c>
      <c r="AN87" s="4">
        <v>0</v>
      </c>
      <c r="AO87" s="4">
        <v>0</v>
      </c>
      <c r="AP87" s="4">
        <v>3</v>
      </c>
      <c r="AQ87" s="4">
        <v>9</v>
      </c>
      <c r="AR87" s="4">
        <v>3</v>
      </c>
      <c r="AS87" s="4">
        <v>0</v>
      </c>
      <c r="AT87" s="4">
        <v>8</v>
      </c>
      <c r="AU87" s="4">
        <v>6</v>
      </c>
      <c r="AV87" s="4">
        <v>5</v>
      </c>
      <c r="AW87" s="4">
        <v>1</v>
      </c>
      <c r="AX87" s="4">
        <v>9</v>
      </c>
      <c r="AY87" s="4">
        <v>17</v>
      </c>
      <c r="AZ87" s="4">
        <v>10</v>
      </c>
      <c r="BA87" s="4">
        <v>7</v>
      </c>
      <c r="BB87" s="4">
        <v>7</v>
      </c>
      <c r="BC87" s="4">
        <v>3</v>
      </c>
      <c r="BD87" s="4">
        <v>5</v>
      </c>
      <c r="BE87" s="4">
        <v>5</v>
      </c>
    </row>
    <row r="88" spans="2:57" x14ac:dyDescent="0.25">
      <c r="B88" s="4" t="s">
        <v>466</v>
      </c>
      <c r="C88" s="4" t="s">
        <v>460</v>
      </c>
      <c r="D88" s="4" t="s">
        <v>461</v>
      </c>
      <c r="E88" s="4" t="s">
        <v>462</v>
      </c>
      <c r="F88" s="4" t="s">
        <v>463</v>
      </c>
      <c r="G88" s="4" t="s">
        <v>464</v>
      </c>
      <c r="H88" s="4" t="s">
        <v>465</v>
      </c>
      <c r="I88" s="4">
        <v>0</v>
      </c>
      <c r="J88" s="4">
        <v>0.5</v>
      </c>
      <c r="K88" s="4">
        <v>0.9</v>
      </c>
      <c r="L88" s="4">
        <v>1</v>
      </c>
      <c r="M88" s="4">
        <v>1.1599999999999999</v>
      </c>
      <c r="N88" s="4">
        <v>1.24</v>
      </c>
      <c r="O88" s="4">
        <v>2</v>
      </c>
      <c r="P88" s="4">
        <v>2.2400000000000002</v>
      </c>
      <c r="Q88" s="4">
        <v>2.4</v>
      </c>
      <c r="R88" s="4">
        <v>3</v>
      </c>
      <c r="S88" s="4">
        <v>3.32</v>
      </c>
      <c r="T88" s="4">
        <v>3.52</v>
      </c>
      <c r="U88" s="4">
        <v>4</v>
      </c>
      <c r="V88" s="4" t="s">
        <v>470</v>
      </c>
      <c r="W88" s="4" t="s">
        <v>471</v>
      </c>
      <c r="X88" s="4" t="s">
        <v>472</v>
      </c>
      <c r="Y88" s="4" t="s">
        <v>473</v>
      </c>
      <c r="Z88" s="4" t="s">
        <v>474</v>
      </c>
      <c r="AA88" s="4" t="s">
        <v>475</v>
      </c>
      <c r="AB88" s="4" t="s">
        <v>476</v>
      </c>
      <c r="AC88" s="4" t="s">
        <v>477</v>
      </c>
      <c r="AD88" s="4" t="s">
        <v>478</v>
      </c>
      <c r="AE88" s="4" t="s">
        <v>479</v>
      </c>
      <c r="AF88" s="4" t="s">
        <v>480</v>
      </c>
      <c r="AG88" s="4" t="s">
        <v>481</v>
      </c>
      <c r="AH88" s="4" t="s">
        <v>483</v>
      </c>
      <c r="AI88" s="4" t="s">
        <v>484</v>
      </c>
      <c r="AJ88" s="4" t="s">
        <v>485</v>
      </c>
      <c r="AK88" s="4" t="s">
        <v>486</v>
      </c>
      <c r="AL88" s="4" t="s">
        <v>487</v>
      </c>
      <c r="AM88" s="4" t="s">
        <v>488</v>
      </c>
      <c r="AN88" s="4" t="s">
        <v>489</v>
      </c>
      <c r="AO88" s="4" t="s">
        <v>490</v>
      </c>
      <c r="AP88" s="4" t="s">
        <v>491</v>
      </c>
      <c r="AQ88" s="4" t="s">
        <v>492</v>
      </c>
      <c r="AR88" s="4" t="s">
        <v>493</v>
      </c>
      <c r="AS88" s="4" t="s">
        <v>494</v>
      </c>
      <c r="AT88" s="4" t="s">
        <v>483</v>
      </c>
      <c r="AU88" s="4" t="s">
        <v>484</v>
      </c>
      <c r="AV88" s="4" t="s">
        <v>485</v>
      </c>
      <c r="AW88" s="4" t="s">
        <v>486</v>
      </c>
      <c r="AX88" s="4" t="s">
        <v>487</v>
      </c>
      <c r="AY88" s="4" t="s">
        <v>488</v>
      </c>
      <c r="AZ88" s="4" t="s">
        <v>489</v>
      </c>
      <c r="BA88" s="4" t="s">
        <v>490</v>
      </c>
      <c r="BB88" s="4" t="s">
        <v>491</v>
      </c>
      <c r="BC88" s="4" t="s">
        <v>492</v>
      </c>
      <c r="BD88" s="4" t="s">
        <v>493</v>
      </c>
      <c r="BE88" s="4" t="s">
        <v>494</v>
      </c>
    </row>
    <row r="89" spans="2:57" x14ac:dyDescent="0.25">
      <c r="B89" s="4">
        <v>0</v>
      </c>
      <c r="C89" s="4">
        <v>2171</v>
      </c>
      <c r="D89" s="4">
        <v>1495</v>
      </c>
      <c r="E89" s="4">
        <v>543</v>
      </c>
      <c r="F89" s="4">
        <v>29609</v>
      </c>
      <c r="G89" s="4">
        <v>20778</v>
      </c>
      <c r="H89" s="4">
        <v>8151</v>
      </c>
      <c r="I89" s="4">
        <v>0</v>
      </c>
      <c r="J89" s="4">
        <v>0</v>
      </c>
      <c r="K89" s="4">
        <v>0</v>
      </c>
      <c r="L89" s="4">
        <v>810</v>
      </c>
      <c r="M89" s="4">
        <v>37</v>
      </c>
      <c r="N89" s="4">
        <v>23</v>
      </c>
      <c r="O89" s="4">
        <v>9095</v>
      </c>
      <c r="P89" s="4">
        <v>1196</v>
      </c>
      <c r="Q89" s="4">
        <v>954</v>
      </c>
      <c r="R89" s="4">
        <v>13407</v>
      </c>
      <c r="S89" s="4">
        <v>8765</v>
      </c>
      <c r="T89" s="4">
        <v>8098</v>
      </c>
      <c r="U89" s="4">
        <v>20362</v>
      </c>
      <c r="V89" s="4">
        <v>2589</v>
      </c>
      <c r="W89" s="4">
        <v>798</v>
      </c>
      <c r="X89" s="4">
        <v>1416</v>
      </c>
      <c r="Y89" s="4">
        <v>1880</v>
      </c>
      <c r="Z89" s="4">
        <v>593</v>
      </c>
      <c r="AA89" s="4">
        <v>1169</v>
      </c>
      <c r="AB89" s="4">
        <v>727</v>
      </c>
      <c r="AC89" s="4">
        <v>210</v>
      </c>
      <c r="AD89" s="4">
        <v>423</v>
      </c>
      <c r="AE89" s="4">
        <v>163</v>
      </c>
      <c r="AF89" s="4">
        <v>50</v>
      </c>
      <c r="AG89" s="4">
        <v>107</v>
      </c>
      <c r="AH89" s="4">
        <v>377</v>
      </c>
      <c r="AI89" s="4">
        <v>278</v>
      </c>
      <c r="AJ89" s="4">
        <v>82</v>
      </c>
      <c r="AK89" s="4">
        <v>18</v>
      </c>
      <c r="AL89" s="4">
        <v>333</v>
      </c>
      <c r="AM89" s="4">
        <v>215</v>
      </c>
      <c r="AN89" s="4">
        <v>85</v>
      </c>
      <c r="AO89" s="4">
        <v>13</v>
      </c>
      <c r="AP89" s="4">
        <v>104</v>
      </c>
      <c r="AQ89" s="4">
        <v>60</v>
      </c>
      <c r="AR89" s="4">
        <v>36</v>
      </c>
      <c r="AS89" s="4">
        <v>2</v>
      </c>
      <c r="AT89" s="4">
        <v>306</v>
      </c>
      <c r="AU89" s="4">
        <v>189</v>
      </c>
      <c r="AV89" s="4">
        <v>71</v>
      </c>
      <c r="AW89" s="4">
        <v>7</v>
      </c>
      <c r="AX89" s="4">
        <v>376</v>
      </c>
      <c r="AY89" s="4">
        <v>268</v>
      </c>
      <c r="AZ89" s="4">
        <v>107</v>
      </c>
      <c r="BA89" s="4">
        <v>16</v>
      </c>
      <c r="BB89" s="4">
        <v>124</v>
      </c>
      <c r="BC89" s="4">
        <v>68</v>
      </c>
      <c r="BD89" s="4">
        <v>30</v>
      </c>
      <c r="BE89" s="4">
        <v>4</v>
      </c>
    </row>
    <row r="90" spans="2:57" x14ac:dyDescent="0.25">
      <c r="B90" s="4">
        <v>1</v>
      </c>
      <c r="C90" s="4">
        <v>3203</v>
      </c>
      <c r="D90" s="4">
        <v>2424</v>
      </c>
      <c r="E90" s="4">
        <v>943</v>
      </c>
      <c r="F90" s="4">
        <v>41683</v>
      </c>
      <c r="G90" s="4">
        <v>31447</v>
      </c>
      <c r="H90" s="4">
        <v>13432</v>
      </c>
      <c r="I90" s="4">
        <v>22</v>
      </c>
      <c r="J90" s="4">
        <v>7</v>
      </c>
      <c r="K90" s="4">
        <v>0</v>
      </c>
      <c r="L90" s="4">
        <v>3043</v>
      </c>
      <c r="M90" s="4">
        <v>206</v>
      </c>
      <c r="N90" s="4">
        <v>100</v>
      </c>
      <c r="O90" s="4">
        <v>20944</v>
      </c>
      <c r="P90" s="4">
        <v>3774</v>
      </c>
      <c r="Q90" s="4">
        <v>2440</v>
      </c>
      <c r="R90" s="4">
        <v>17427</v>
      </c>
      <c r="S90" s="4">
        <v>14726</v>
      </c>
      <c r="T90" s="4">
        <v>13389</v>
      </c>
      <c r="U90" s="4">
        <v>17054</v>
      </c>
      <c r="V90" s="4">
        <v>4296</v>
      </c>
      <c r="W90" s="4">
        <v>1160</v>
      </c>
      <c r="X90" s="4">
        <v>2306</v>
      </c>
      <c r="Y90" s="4">
        <v>3549</v>
      </c>
      <c r="Z90" s="4">
        <v>893</v>
      </c>
      <c r="AA90" s="4">
        <v>1998</v>
      </c>
      <c r="AB90" s="4">
        <v>1513</v>
      </c>
      <c r="AC90" s="4">
        <v>316</v>
      </c>
      <c r="AD90" s="4">
        <v>781</v>
      </c>
      <c r="AE90" s="4">
        <v>321</v>
      </c>
      <c r="AF90" s="4">
        <v>66</v>
      </c>
      <c r="AG90" s="4">
        <v>184</v>
      </c>
      <c r="AH90" s="4">
        <v>547</v>
      </c>
      <c r="AI90" s="4">
        <v>428</v>
      </c>
      <c r="AJ90" s="4">
        <v>173</v>
      </c>
      <c r="AK90" s="4">
        <v>29</v>
      </c>
      <c r="AL90" s="4">
        <v>385</v>
      </c>
      <c r="AM90" s="4">
        <v>331</v>
      </c>
      <c r="AN90" s="4">
        <v>116</v>
      </c>
      <c r="AO90" s="4">
        <v>22</v>
      </c>
      <c r="AP90" s="4">
        <v>160</v>
      </c>
      <c r="AQ90" s="4">
        <v>130</v>
      </c>
      <c r="AR90" s="4">
        <v>54</v>
      </c>
      <c r="AS90" s="4">
        <v>17</v>
      </c>
      <c r="AT90" s="4">
        <v>482</v>
      </c>
      <c r="AU90" s="4">
        <v>314</v>
      </c>
      <c r="AV90" s="4">
        <v>119</v>
      </c>
      <c r="AW90" s="4">
        <v>21</v>
      </c>
      <c r="AX90" s="4">
        <v>506</v>
      </c>
      <c r="AY90" s="4">
        <v>365</v>
      </c>
      <c r="AZ90" s="4">
        <v>140</v>
      </c>
      <c r="BA90" s="4">
        <v>29</v>
      </c>
      <c r="BB90" s="4">
        <v>184</v>
      </c>
      <c r="BC90" s="4">
        <v>140</v>
      </c>
      <c r="BD90" s="4">
        <v>43</v>
      </c>
      <c r="BE90" s="4">
        <v>7</v>
      </c>
    </row>
    <row r="91" spans="2:57" x14ac:dyDescent="0.25">
      <c r="B91" s="4">
        <v>2</v>
      </c>
      <c r="C91" s="4">
        <v>3195</v>
      </c>
      <c r="D91" s="4">
        <v>2491</v>
      </c>
      <c r="E91" s="4">
        <v>1063</v>
      </c>
      <c r="F91" s="4">
        <v>43149</v>
      </c>
      <c r="G91" s="4">
        <v>34171</v>
      </c>
      <c r="H91" s="4">
        <v>16325</v>
      </c>
      <c r="I91" s="4">
        <v>77</v>
      </c>
      <c r="J91" s="4">
        <v>18</v>
      </c>
      <c r="K91" s="4">
        <v>0</v>
      </c>
      <c r="L91" s="4">
        <v>6851</v>
      </c>
      <c r="M91" s="4">
        <v>717</v>
      </c>
      <c r="N91" s="4">
        <v>244</v>
      </c>
      <c r="O91" s="4">
        <v>29371</v>
      </c>
      <c r="P91" s="4">
        <v>6976</v>
      </c>
      <c r="Q91" s="4">
        <v>3891</v>
      </c>
      <c r="R91" s="4">
        <v>14091</v>
      </c>
      <c r="S91" s="4">
        <v>15534</v>
      </c>
      <c r="T91" s="4">
        <v>13274</v>
      </c>
      <c r="U91" s="4">
        <v>9350</v>
      </c>
      <c r="V91" s="4">
        <v>4412</v>
      </c>
      <c r="W91" s="4">
        <v>1166</v>
      </c>
      <c r="X91" s="4">
        <v>2172</v>
      </c>
      <c r="Y91" s="4">
        <v>3734</v>
      </c>
      <c r="Z91" s="4">
        <v>936</v>
      </c>
      <c r="AA91" s="4">
        <v>2060</v>
      </c>
      <c r="AB91" s="4">
        <v>1809</v>
      </c>
      <c r="AC91" s="4">
        <v>334</v>
      </c>
      <c r="AD91" s="4">
        <v>806</v>
      </c>
      <c r="AE91" s="4">
        <v>439</v>
      </c>
      <c r="AF91" s="4">
        <v>74</v>
      </c>
      <c r="AG91" s="4">
        <v>220</v>
      </c>
      <c r="AH91" s="4">
        <v>566</v>
      </c>
      <c r="AI91" s="4">
        <v>444</v>
      </c>
      <c r="AJ91" s="4">
        <v>187</v>
      </c>
      <c r="AK91" s="4">
        <v>44</v>
      </c>
      <c r="AL91" s="4">
        <v>422</v>
      </c>
      <c r="AM91" s="4">
        <v>348</v>
      </c>
      <c r="AN91" s="4">
        <v>138</v>
      </c>
      <c r="AO91" s="4">
        <v>32</v>
      </c>
      <c r="AP91" s="4">
        <v>166</v>
      </c>
      <c r="AQ91" s="4">
        <v>140</v>
      </c>
      <c r="AR91" s="4">
        <v>60</v>
      </c>
      <c r="AS91" s="4">
        <v>16</v>
      </c>
      <c r="AT91" s="4">
        <v>441</v>
      </c>
      <c r="AU91" s="4">
        <v>331</v>
      </c>
      <c r="AV91" s="4">
        <v>140</v>
      </c>
      <c r="AW91" s="4">
        <v>26</v>
      </c>
      <c r="AX91" s="4">
        <v>504</v>
      </c>
      <c r="AY91" s="4">
        <v>398</v>
      </c>
      <c r="AZ91" s="4">
        <v>160</v>
      </c>
      <c r="BA91" s="4">
        <v>27</v>
      </c>
      <c r="BB91" s="4">
        <v>198</v>
      </c>
      <c r="BC91" s="4">
        <v>154</v>
      </c>
      <c r="BD91" s="4">
        <v>72</v>
      </c>
      <c r="BE91" s="4">
        <v>8</v>
      </c>
    </row>
    <row r="92" spans="2:57" x14ac:dyDescent="0.25">
      <c r="B92" s="4">
        <v>3</v>
      </c>
      <c r="C92" s="4">
        <v>2566</v>
      </c>
      <c r="D92" s="4">
        <v>2186</v>
      </c>
      <c r="E92" s="4">
        <v>1077</v>
      </c>
      <c r="F92" s="4">
        <v>38261</v>
      </c>
      <c r="G92" s="4">
        <v>31197</v>
      </c>
      <c r="H92" s="4">
        <v>16720</v>
      </c>
      <c r="I92" s="4">
        <v>170</v>
      </c>
      <c r="J92" s="4">
        <v>46</v>
      </c>
      <c r="K92" s="4">
        <v>2</v>
      </c>
      <c r="L92" s="4">
        <v>10479</v>
      </c>
      <c r="M92" s="4">
        <v>1410</v>
      </c>
      <c r="N92" s="4">
        <v>448</v>
      </c>
      <c r="O92" s="4">
        <v>30774</v>
      </c>
      <c r="P92" s="4">
        <v>9426</v>
      </c>
      <c r="Q92" s="4">
        <v>4104</v>
      </c>
      <c r="R92" s="4">
        <v>8634</v>
      </c>
      <c r="S92" s="4">
        <v>12680</v>
      </c>
      <c r="T92" s="4">
        <v>9615</v>
      </c>
      <c r="U92" s="4">
        <v>4219</v>
      </c>
      <c r="V92" s="4">
        <v>3364</v>
      </c>
      <c r="W92" s="4">
        <v>945</v>
      </c>
      <c r="X92" s="4">
        <v>1536</v>
      </c>
      <c r="Y92" s="4">
        <v>3001</v>
      </c>
      <c r="Z92" s="4">
        <v>834</v>
      </c>
      <c r="AA92" s="4">
        <v>1428</v>
      </c>
      <c r="AB92" s="4">
        <v>1539</v>
      </c>
      <c r="AC92" s="4">
        <v>309</v>
      </c>
      <c r="AD92" s="4">
        <v>659</v>
      </c>
      <c r="AE92" s="4">
        <v>410</v>
      </c>
      <c r="AF92" s="4">
        <v>79</v>
      </c>
      <c r="AG92" s="4">
        <v>187</v>
      </c>
      <c r="AH92" s="4">
        <v>465</v>
      </c>
      <c r="AI92" s="4">
        <v>427</v>
      </c>
      <c r="AJ92" s="4">
        <v>238</v>
      </c>
      <c r="AK92" s="4">
        <v>49</v>
      </c>
      <c r="AL92" s="4">
        <v>351</v>
      </c>
      <c r="AM92" s="4">
        <v>265</v>
      </c>
      <c r="AN92" s="4">
        <v>122</v>
      </c>
      <c r="AO92" s="4">
        <v>30</v>
      </c>
      <c r="AP92" s="4">
        <v>144</v>
      </c>
      <c r="AQ92" s="4">
        <v>128</v>
      </c>
      <c r="AR92" s="4">
        <v>64</v>
      </c>
      <c r="AS92" s="4">
        <v>8</v>
      </c>
      <c r="AT92" s="4">
        <v>359</v>
      </c>
      <c r="AU92" s="4">
        <v>309</v>
      </c>
      <c r="AV92" s="4">
        <v>126</v>
      </c>
      <c r="AW92" s="4">
        <v>36</v>
      </c>
      <c r="AX92" s="4">
        <v>440</v>
      </c>
      <c r="AY92" s="4">
        <v>394</v>
      </c>
      <c r="AZ92" s="4">
        <v>156</v>
      </c>
      <c r="BA92" s="4">
        <v>36</v>
      </c>
      <c r="BB92" s="4">
        <v>171</v>
      </c>
      <c r="BC92" s="4">
        <v>157</v>
      </c>
      <c r="BD92" s="4">
        <v>58</v>
      </c>
      <c r="BE92" s="4">
        <v>14</v>
      </c>
    </row>
    <row r="93" spans="2:57" x14ac:dyDescent="0.25">
      <c r="B93" s="4">
        <v>4</v>
      </c>
      <c r="C93" s="4">
        <v>1939</v>
      </c>
      <c r="D93" s="4">
        <v>1762</v>
      </c>
      <c r="E93" s="4">
        <v>900</v>
      </c>
      <c r="F93" s="4">
        <v>29875</v>
      </c>
      <c r="G93" s="4">
        <v>25488</v>
      </c>
      <c r="H93" s="4">
        <v>14767</v>
      </c>
      <c r="I93" s="4">
        <v>255</v>
      </c>
      <c r="J93" s="4">
        <v>88</v>
      </c>
      <c r="K93" s="4">
        <v>6</v>
      </c>
      <c r="L93" s="4">
        <v>12730</v>
      </c>
      <c r="M93" s="4">
        <v>2141</v>
      </c>
      <c r="N93" s="4">
        <v>625</v>
      </c>
      <c r="O93" s="4">
        <v>25089</v>
      </c>
      <c r="P93" s="4">
        <v>9747</v>
      </c>
      <c r="Q93" s="4">
        <v>3518</v>
      </c>
      <c r="R93" s="4">
        <v>4639</v>
      </c>
      <c r="S93" s="4">
        <v>8430</v>
      </c>
      <c r="T93" s="4">
        <v>5950</v>
      </c>
      <c r="U93" s="4">
        <v>1513</v>
      </c>
      <c r="V93" s="4">
        <v>2047</v>
      </c>
      <c r="W93" s="4">
        <v>712</v>
      </c>
      <c r="X93" s="4">
        <v>837</v>
      </c>
      <c r="Y93" s="4">
        <v>2035</v>
      </c>
      <c r="Z93" s="4">
        <v>622</v>
      </c>
      <c r="AA93" s="4">
        <v>882</v>
      </c>
      <c r="AB93" s="4">
        <v>1107</v>
      </c>
      <c r="AC93" s="4">
        <v>251</v>
      </c>
      <c r="AD93" s="4">
        <v>438</v>
      </c>
      <c r="AE93" s="4">
        <v>312</v>
      </c>
      <c r="AF93" s="4">
        <v>68</v>
      </c>
      <c r="AG93" s="4">
        <v>116</v>
      </c>
      <c r="AH93" s="4">
        <v>372</v>
      </c>
      <c r="AI93" s="4">
        <v>330</v>
      </c>
      <c r="AJ93" s="4">
        <v>140</v>
      </c>
      <c r="AK93" s="4">
        <v>46</v>
      </c>
      <c r="AL93" s="4">
        <v>243</v>
      </c>
      <c r="AM93" s="4">
        <v>240</v>
      </c>
      <c r="AN93" s="4">
        <v>122</v>
      </c>
      <c r="AO93" s="4">
        <v>32</v>
      </c>
      <c r="AP93" s="4">
        <v>105</v>
      </c>
      <c r="AQ93" s="4">
        <v>106</v>
      </c>
      <c r="AR93" s="4">
        <v>54</v>
      </c>
      <c r="AS93" s="4">
        <v>19</v>
      </c>
      <c r="AT93" s="4">
        <v>317</v>
      </c>
      <c r="AU93" s="4">
        <v>252</v>
      </c>
      <c r="AV93" s="4">
        <v>126</v>
      </c>
      <c r="AW93" s="4">
        <v>43</v>
      </c>
      <c r="AX93" s="4">
        <v>349</v>
      </c>
      <c r="AY93" s="4">
        <v>264</v>
      </c>
      <c r="AZ93" s="4">
        <v>122</v>
      </c>
      <c r="BA93" s="4">
        <v>36</v>
      </c>
      <c r="BB93" s="4">
        <v>160</v>
      </c>
      <c r="BC93" s="4">
        <v>114</v>
      </c>
      <c r="BD93" s="4">
        <v>54</v>
      </c>
      <c r="BE93" s="4">
        <v>15</v>
      </c>
    </row>
    <row r="94" spans="2:57" x14ac:dyDescent="0.25">
      <c r="B94" s="4">
        <v>5</v>
      </c>
      <c r="C94" s="4">
        <v>1477</v>
      </c>
      <c r="D94" s="4">
        <v>1331</v>
      </c>
      <c r="E94" s="4">
        <v>799</v>
      </c>
      <c r="F94" s="4">
        <v>22155</v>
      </c>
      <c r="G94" s="4">
        <v>19044</v>
      </c>
      <c r="H94" s="4">
        <v>12174</v>
      </c>
      <c r="I94" s="4">
        <v>303</v>
      </c>
      <c r="J94" s="4">
        <v>121</v>
      </c>
      <c r="K94" s="4">
        <v>7</v>
      </c>
      <c r="L94" s="4">
        <v>13108</v>
      </c>
      <c r="M94" s="4">
        <v>2621</v>
      </c>
      <c r="N94" s="4">
        <v>617</v>
      </c>
      <c r="O94" s="4">
        <v>18384</v>
      </c>
      <c r="P94" s="4">
        <v>8714</v>
      </c>
      <c r="Q94" s="4">
        <v>2514</v>
      </c>
      <c r="R94" s="4">
        <v>2112</v>
      </c>
      <c r="S94" s="4">
        <v>4905</v>
      </c>
      <c r="T94" s="4">
        <v>3026</v>
      </c>
      <c r="U94" s="4">
        <v>548</v>
      </c>
      <c r="V94" s="4">
        <v>1054</v>
      </c>
      <c r="W94" s="4">
        <v>443</v>
      </c>
      <c r="X94" s="4">
        <v>413</v>
      </c>
      <c r="Y94" s="4">
        <v>1089</v>
      </c>
      <c r="Z94" s="4">
        <v>406</v>
      </c>
      <c r="AA94" s="4">
        <v>425</v>
      </c>
      <c r="AB94" s="4">
        <v>654</v>
      </c>
      <c r="AC94" s="4">
        <v>195</v>
      </c>
      <c r="AD94" s="4">
        <v>239</v>
      </c>
      <c r="AE94" s="4">
        <v>212</v>
      </c>
      <c r="AF94" s="4">
        <v>52</v>
      </c>
      <c r="AG94" s="4">
        <v>63</v>
      </c>
      <c r="AH94" s="4">
        <v>277</v>
      </c>
      <c r="AI94" s="4">
        <v>237</v>
      </c>
      <c r="AJ94" s="4">
        <v>134</v>
      </c>
      <c r="AK94" s="4">
        <v>30</v>
      </c>
      <c r="AL94" s="4">
        <v>194</v>
      </c>
      <c r="AM94" s="4">
        <v>190</v>
      </c>
      <c r="AN94" s="4">
        <v>75</v>
      </c>
      <c r="AO94" s="4">
        <v>28</v>
      </c>
      <c r="AP94" s="4">
        <v>99</v>
      </c>
      <c r="AQ94" s="4">
        <v>86</v>
      </c>
      <c r="AR94" s="4">
        <v>44</v>
      </c>
      <c r="AS94" s="4">
        <v>10</v>
      </c>
      <c r="AT94" s="4">
        <v>235</v>
      </c>
      <c r="AU94" s="4">
        <v>191</v>
      </c>
      <c r="AV94" s="4">
        <v>99</v>
      </c>
      <c r="AW94" s="4">
        <v>25</v>
      </c>
      <c r="AX94" s="4">
        <v>212</v>
      </c>
      <c r="AY94" s="4">
        <v>212</v>
      </c>
      <c r="AZ94" s="4">
        <v>134</v>
      </c>
      <c r="BA94" s="4">
        <v>29</v>
      </c>
      <c r="BB94" s="4">
        <v>123</v>
      </c>
      <c r="BC94" s="4">
        <v>85</v>
      </c>
      <c r="BD94" s="4">
        <v>35</v>
      </c>
      <c r="BE94" s="4">
        <v>10</v>
      </c>
    </row>
    <row r="95" spans="2:57" x14ac:dyDescent="0.25">
      <c r="B95" s="4">
        <v>6</v>
      </c>
      <c r="C95" s="4">
        <v>1087</v>
      </c>
      <c r="D95" s="4">
        <v>918</v>
      </c>
      <c r="E95" s="4">
        <v>606</v>
      </c>
      <c r="F95" s="4">
        <v>15803</v>
      </c>
      <c r="G95" s="4">
        <v>13982</v>
      </c>
      <c r="H95" s="4">
        <v>9556</v>
      </c>
      <c r="I95" s="4">
        <v>377</v>
      </c>
      <c r="J95" s="4">
        <v>167</v>
      </c>
      <c r="K95" s="4">
        <v>8</v>
      </c>
      <c r="L95" s="4">
        <v>12053</v>
      </c>
      <c r="M95" s="4">
        <v>2895</v>
      </c>
      <c r="N95" s="4">
        <v>568</v>
      </c>
      <c r="O95" s="4">
        <v>12235</v>
      </c>
      <c r="P95" s="4">
        <v>6839</v>
      </c>
      <c r="Q95" s="4">
        <v>1648</v>
      </c>
      <c r="R95" s="4">
        <v>951</v>
      </c>
      <c r="S95" s="4">
        <v>2625</v>
      </c>
      <c r="T95" s="4">
        <v>1356</v>
      </c>
      <c r="U95" s="4">
        <v>230</v>
      </c>
      <c r="V95" s="4">
        <v>534</v>
      </c>
      <c r="W95" s="4">
        <v>278</v>
      </c>
      <c r="X95" s="4">
        <v>146</v>
      </c>
      <c r="Y95" s="4">
        <v>559</v>
      </c>
      <c r="Z95" s="4">
        <v>242</v>
      </c>
      <c r="AA95" s="4">
        <v>180</v>
      </c>
      <c r="AB95" s="4">
        <v>399</v>
      </c>
      <c r="AC95" s="4">
        <v>126</v>
      </c>
      <c r="AD95" s="4">
        <v>82</v>
      </c>
      <c r="AE95" s="4">
        <v>126</v>
      </c>
      <c r="AF95" s="4">
        <v>34</v>
      </c>
      <c r="AG95" s="4">
        <v>33</v>
      </c>
      <c r="AH95" s="4">
        <v>198</v>
      </c>
      <c r="AI95" s="4">
        <v>190</v>
      </c>
      <c r="AJ95" s="4">
        <v>82</v>
      </c>
      <c r="AK95" s="4">
        <v>28</v>
      </c>
      <c r="AL95" s="4">
        <v>142</v>
      </c>
      <c r="AM95" s="4">
        <v>132</v>
      </c>
      <c r="AN95" s="4">
        <v>63</v>
      </c>
      <c r="AO95" s="4">
        <v>15</v>
      </c>
      <c r="AP95" s="4">
        <v>73</v>
      </c>
      <c r="AQ95" s="4">
        <v>59</v>
      </c>
      <c r="AR95" s="4">
        <v>33</v>
      </c>
      <c r="AS95" s="4">
        <v>11</v>
      </c>
      <c r="AT95" s="4">
        <v>148</v>
      </c>
      <c r="AU95" s="4">
        <v>130</v>
      </c>
      <c r="AV95" s="4">
        <v>82</v>
      </c>
      <c r="AW95" s="4">
        <v>32</v>
      </c>
      <c r="AX95" s="4">
        <v>168</v>
      </c>
      <c r="AY95" s="4">
        <v>161</v>
      </c>
      <c r="AZ95" s="4">
        <v>74</v>
      </c>
      <c r="BA95" s="4">
        <v>21</v>
      </c>
      <c r="BB95" s="4">
        <v>100</v>
      </c>
      <c r="BC95" s="4">
        <v>63</v>
      </c>
      <c r="BD95" s="4">
        <v>27</v>
      </c>
      <c r="BE95" s="4">
        <v>5</v>
      </c>
    </row>
    <row r="96" spans="2:57" x14ac:dyDescent="0.25">
      <c r="B96" s="4">
        <v>7</v>
      </c>
      <c r="C96" s="4">
        <v>685</v>
      </c>
      <c r="D96" s="4">
        <v>733</v>
      </c>
      <c r="E96" s="4">
        <v>432</v>
      </c>
      <c r="F96" s="4">
        <v>10974</v>
      </c>
      <c r="G96" s="4">
        <v>9899</v>
      </c>
      <c r="H96" s="4">
        <v>7104</v>
      </c>
      <c r="I96" s="4">
        <v>363</v>
      </c>
      <c r="J96" s="4">
        <v>152</v>
      </c>
      <c r="K96" s="4">
        <v>7</v>
      </c>
      <c r="L96" s="4">
        <v>10076</v>
      </c>
      <c r="M96" s="4">
        <v>2779</v>
      </c>
      <c r="N96" s="4">
        <v>508</v>
      </c>
      <c r="O96" s="4">
        <v>7687</v>
      </c>
      <c r="P96" s="4">
        <v>4720</v>
      </c>
      <c r="Q96" s="4">
        <v>994</v>
      </c>
      <c r="R96" s="4">
        <v>424</v>
      </c>
      <c r="S96" s="4">
        <v>1368</v>
      </c>
      <c r="T96" s="4">
        <v>665</v>
      </c>
      <c r="U96" s="4">
        <v>84</v>
      </c>
      <c r="V96" s="4">
        <v>290</v>
      </c>
      <c r="W96" s="4">
        <v>151</v>
      </c>
      <c r="X96" s="4">
        <v>89</v>
      </c>
      <c r="Y96" s="4">
        <v>270</v>
      </c>
      <c r="Z96" s="4">
        <v>144</v>
      </c>
      <c r="AA96" s="4">
        <v>77</v>
      </c>
      <c r="AB96" s="4">
        <v>211</v>
      </c>
      <c r="AC96" s="4">
        <v>88</v>
      </c>
      <c r="AD96" s="4">
        <v>43</v>
      </c>
      <c r="AE96" s="4">
        <v>65</v>
      </c>
      <c r="AF96" s="4">
        <v>23</v>
      </c>
      <c r="AG96" s="4">
        <v>19</v>
      </c>
      <c r="AH96" s="4">
        <v>130</v>
      </c>
      <c r="AI96" s="4">
        <v>130</v>
      </c>
      <c r="AJ96" s="4">
        <v>67</v>
      </c>
      <c r="AK96" s="4">
        <v>20</v>
      </c>
      <c r="AL96" s="4">
        <v>105</v>
      </c>
      <c r="AM96" s="4">
        <v>100</v>
      </c>
      <c r="AN96" s="4">
        <v>52</v>
      </c>
      <c r="AO96" s="4">
        <v>14</v>
      </c>
      <c r="AP96" s="4">
        <v>47</v>
      </c>
      <c r="AQ96" s="4">
        <v>46</v>
      </c>
      <c r="AR96" s="4">
        <v>28</v>
      </c>
      <c r="AS96" s="4">
        <v>10</v>
      </c>
      <c r="AT96" s="4">
        <v>106</v>
      </c>
      <c r="AU96" s="4">
        <v>98</v>
      </c>
      <c r="AV96" s="4">
        <v>51</v>
      </c>
      <c r="AW96" s="4">
        <v>8</v>
      </c>
      <c r="AX96" s="4">
        <v>126</v>
      </c>
      <c r="AY96" s="4">
        <v>112</v>
      </c>
      <c r="AZ96" s="4">
        <v>59</v>
      </c>
      <c r="BA96" s="4">
        <v>21</v>
      </c>
      <c r="BB96" s="4">
        <v>45</v>
      </c>
      <c r="BC96" s="4">
        <v>40</v>
      </c>
      <c r="BD96" s="4">
        <v>29</v>
      </c>
      <c r="BE96" s="4">
        <v>5</v>
      </c>
    </row>
    <row r="97" spans="2:57" x14ac:dyDescent="0.25">
      <c r="B97" s="4">
        <v>8</v>
      </c>
      <c r="C97" s="4">
        <v>551</v>
      </c>
      <c r="D97" s="4">
        <v>534</v>
      </c>
      <c r="E97" s="4">
        <v>356</v>
      </c>
      <c r="F97" s="4">
        <v>7660</v>
      </c>
      <c r="G97" s="4">
        <v>6936</v>
      </c>
      <c r="H97" s="4">
        <v>5153</v>
      </c>
      <c r="I97" s="4">
        <v>323</v>
      </c>
      <c r="J97" s="4">
        <v>165</v>
      </c>
      <c r="K97" s="4">
        <v>10</v>
      </c>
      <c r="L97" s="4">
        <v>7967</v>
      </c>
      <c r="M97" s="4">
        <v>2440</v>
      </c>
      <c r="N97" s="4">
        <v>464</v>
      </c>
      <c r="O97" s="4">
        <v>4679</v>
      </c>
      <c r="P97" s="4">
        <v>3295</v>
      </c>
      <c r="Q97" s="4">
        <v>598</v>
      </c>
      <c r="R97" s="4">
        <v>192</v>
      </c>
      <c r="S97" s="4">
        <v>711</v>
      </c>
      <c r="T97" s="4">
        <v>301</v>
      </c>
      <c r="U97" s="4">
        <v>45</v>
      </c>
      <c r="V97" s="4">
        <v>145</v>
      </c>
      <c r="W97" s="4">
        <v>76</v>
      </c>
      <c r="X97" s="4">
        <v>34</v>
      </c>
      <c r="Y97" s="4">
        <v>178</v>
      </c>
      <c r="Z97" s="4">
        <v>69</v>
      </c>
      <c r="AA97" s="4">
        <v>42</v>
      </c>
      <c r="AB97" s="4">
        <v>85</v>
      </c>
      <c r="AC97" s="4">
        <v>40</v>
      </c>
      <c r="AD97" s="4">
        <v>24</v>
      </c>
      <c r="AE97" s="4">
        <v>49</v>
      </c>
      <c r="AF97" s="4">
        <v>13</v>
      </c>
      <c r="AG97" s="4">
        <v>3</v>
      </c>
      <c r="AH97" s="4">
        <v>111</v>
      </c>
      <c r="AI97" s="4">
        <v>87</v>
      </c>
      <c r="AJ97" s="4">
        <v>45</v>
      </c>
      <c r="AK97" s="4">
        <v>17</v>
      </c>
      <c r="AL97" s="4">
        <v>70</v>
      </c>
      <c r="AM97" s="4">
        <v>89</v>
      </c>
      <c r="AN97" s="4">
        <v>39</v>
      </c>
      <c r="AO97" s="4">
        <v>11</v>
      </c>
      <c r="AP97" s="4">
        <v>35</v>
      </c>
      <c r="AQ97" s="4">
        <v>28</v>
      </c>
      <c r="AR97" s="4">
        <v>26</v>
      </c>
      <c r="AS97" s="4">
        <v>8</v>
      </c>
      <c r="AT97" s="4">
        <v>93</v>
      </c>
      <c r="AU97" s="4">
        <v>72</v>
      </c>
      <c r="AV97" s="4">
        <v>32</v>
      </c>
      <c r="AW97" s="4">
        <v>12</v>
      </c>
      <c r="AX97" s="4">
        <v>83</v>
      </c>
      <c r="AY97" s="4">
        <v>80</v>
      </c>
      <c r="AZ97" s="4">
        <v>51</v>
      </c>
      <c r="BA97" s="4">
        <v>16</v>
      </c>
      <c r="BB97" s="4">
        <v>42</v>
      </c>
      <c r="BC97" s="4">
        <v>29</v>
      </c>
      <c r="BD97" s="4">
        <v>17</v>
      </c>
      <c r="BE97" s="4">
        <v>5</v>
      </c>
    </row>
    <row r="98" spans="2:57" x14ac:dyDescent="0.25">
      <c r="B98" s="4">
        <v>9</v>
      </c>
      <c r="C98" s="4">
        <v>311</v>
      </c>
      <c r="D98" s="4">
        <v>372</v>
      </c>
      <c r="E98" s="4">
        <v>218</v>
      </c>
      <c r="F98" s="4">
        <v>5037</v>
      </c>
      <c r="G98" s="4">
        <v>4762</v>
      </c>
      <c r="H98" s="4">
        <v>3722</v>
      </c>
      <c r="I98" s="4">
        <v>282</v>
      </c>
      <c r="J98" s="4">
        <v>160</v>
      </c>
      <c r="K98" s="4">
        <v>10</v>
      </c>
      <c r="L98" s="4">
        <v>6103</v>
      </c>
      <c r="M98" s="4">
        <v>1959</v>
      </c>
      <c r="N98" s="4">
        <v>327</v>
      </c>
      <c r="O98" s="4">
        <v>2582</v>
      </c>
      <c r="P98" s="4">
        <v>2038</v>
      </c>
      <c r="Q98" s="4">
        <v>333</v>
      </c>
      <c r="R98" s="4">
        <v>105</v>
      </c>
      <c r="S98" s="4">
        <v>352</v>
      </c>
      <c r="T98" s="4">
        <v>151</v>
      </c>
      <c r="U98" s="4">
        <v>20</v>
      </c>
      <c r="V98" s="4">
        <v>58</v>
      </c>
      <c r="W98" s="4">
        <v>47</v>
      </c>
      <c r="X98" s="4">
        <v>11</v>
      </c>
      <c r="Y98" s="4">
        <v>69</v>
      </c>
      <c r="Z98" s="4">
        <v>40</v>
      </c>
      <c r="AA98" s="4">
        <v>24</v>
      </c>
      <c r="AB98" s="4">
        <v>50</v>
      </c>
      <c r="AC98" s="4">
        <v>19</v>
      </c>
      <c r="AD98" s="4">
        <v>7</v>
      </c>
      <c r="AE98" s="4">
        <v>17</v>
      </c>
      <c r="AF98" s="4">
        <v>7</v>
      </c>
      <c r="AG98" s="4">
        <v>1</v>
      </c>
      <c r="AH98" s="4">
        <v>64</v>
      </c>
      <c r="AI98" s="4">
        <v>60</v>
      </c>
      <c r="AJ98" s="4">
        <v>37</v>
      </c>
      <c r="AK98" s="4">
        <v>17</v>
      </c>
      <c r="AL98" s="4">
        <v>47</v>
      </c>
      <c r="AM98" s="4">
        <v>44</v>
      </c>
      <c r="AN98" s="4">
        <v>17</v>
      </c>
      <c r="AO98" s="4">
        <v>9</v>
      </c>
      <c r="AP98" s="4">
        <v>20</v>
      </c>
      <c r="AQ98" s="4">
        <v>23</v>
      </c>
      <c r="AR98" s="4">
        <v>15</v>
      </c>
      <c r="AS98" s="4">
        <v>8</v>
      </c>
      <c r="AT98" s="4">
        <v>42</v>
      </c>
      <c r="AU98" s="4">
        <v>50</v>
      </c>
      <c r="AV98" s="4">
        <v>27</v>
      </c>
      <c r="AW98" s="4">
        <v>11</v>
      </c>
      <c r="AX98" s="4">
        <v>54</v>
      </c>
      <c r="AY98" s="4">
        <v>53</v>
      </c>
      <c r="AZ98" s="4">
        <v>28</v>
      </c>
      <c r="BA98" s="4">
        <v>9</v>
      </c>
      <c r="BB98" s="4">
        <v>29</v>
      </c>
      <c r="BC98" s="4">
        <v>23</v>
      </c>
      <c r="BD98" s="4">
        <v>12</v>
      </c>
      <c r="BE98" s="4">
        <v>5</v>
      </c>
    </row>
    <row r="99" spans="2:57" x14ac:dyDescent="0.25">
      <c r="B99" s="4">
        <v>10</v>
      </c>
      <c r="C99" s="4">
        <v>204</v>
      </c>
      <c r="D99" s="4">
        <v>209</v>
      </c>
      <c r="E99" s="4">
        <v>175</v>
      </c>
      <c r="F99" s="4">
        <v>3250</v>
      </c>
      <c r="G99" s="4">
        <v>3155</v>
      </c>
      <c r="H99" s="4">
        <v>2459</v>
      </c>
      <c r="I99" s="4">
        <v>220</v>
      </c>
      <c r="J99" s="4">
        <v>125</v>
      </c>
      <c r="K99" s="4">
        <v>5</v>
      </c>
      <c r="L99" s="4">
        <v>4310</v>
      </c>
      <c r="M99" s="4">
        <v>1403</v>
      </c>
      <c r="N99" s="4">
        <v>270</v>
      </c>
      <c r="O99" s="4">
        <v>1480</v>
      </c>
      <c r="P99" s="4">
        <v>1172</v>
      </c>
      <c r="Q99" s="4">
        <v>186</v>
      </c>
      <c r="R99" s="4">
        <v>46</v>
      </c>
      <c r="S99" s="4">
        <v>155</v>
      </c>
      <c r="T99" s="4">
        <v>73</v>
      </c>
      <c r="U99" s="4">
        <v>7</v>
      </c>
      <c r="V99" s="4">
        <v>26</v>
      </c>
      <c r="W99" s="4">
        <v>15</v>
      </c>
      <c r="X99" s="4">
        <v>2</v>
      </c>
      <c r="Y99" s="4">
        <v>36</v>
      </c>
      <c r="Z99" s="4">
        <v>24</v>
      </c>
      <c r="AA99" s="4">
        <v>6</v>
      </c>
      <c r="AB99" s="4">
        <v>24</v>
      </c>
      <c r="AC99" s="4">
        <v>11</v>
      </c>
      <c r="AD99" s="4">
        <v>7</v>
      </c>
      <c r="AE99" s="4">
        <v>11</v>
      </c>
      <c r="AF99" s="4">
        <v>5</v>
      </c>
      <c r="AG99" s="4">
        <v>2</v>
      </c>
      <c r="AH99" s="4">
        <v>44</v>
      </c>
      <c r="AI99" s="4">
        <v>37</v>
      </c>
      <c r="AJ99" s="4">
        <v>22</v>
      </c>
      <c r="AK99" s="4">
        <v>7</v>
      </c>
      <c r="AL99" s="4">
        <v>33</v>
      </c>
      <c r="AM99" s="4">
        <v>33</v>
      </c>
      <c r="AN99" s="4">
        <v>22</v>
      </c>
      <c r="AO99" s="4">
        <v>2</v>
      </c>
      <c r="AP99" s="4">
        <v>16</v>
      </c>
      <c r="AQ99" s="4">
        <v>22</v>
      </c>
      <c r="AR99" s="4">
        <v>8</v>
      </c>
      <c r="AS99" s="4">
        <v>5</v>
      </c>
      <c r="AT99" s="4">
        <v>30</v>
      </c>
      <c r="AU99" s="4">
        <v>30</v>
      </c>
      <c r="AV99" s="4">
        <v>13</v>
      </c>
      <c r="AW99" s="4">
        <v>5</v>
      </c>
      <c r="AX99" s="4">
        <v>25</v>
      </c>
      <c r="AY99" s="4">
        <v>30</v>
      </c>
      <c r="AZ99" s="4">
        <v>15</v>
      </c>
      <c r="BA99" s="4">
        <v>5</v>
      </c>
      <c r="BB99" s="4">
        <v>13</v>
      </c>
      <c r="BC99" s="4">
        <v>15</v>
      </c>
      <c r="BD99" s="4">
        <v>2</v>
      </c>
      <c r="BE99" s="4">
        <v>4</v>
      </c>
    </row>
    <row r="100" spans="2:57" x14ac:dyDescent="0.25">
      <c r="B100" s="4">
        <v>11</v>
      </c>
      <c r="C100" s="4">
        <v>144</v>
      </c>
      <c r="D100" s="4">
        <v>130</v>
      </c>
      <c r="E100" s="4">
        <v>94</v>
      </c>
      <c r="F100" s="4">
        <v>2089</v>
      </c>
      <c r="G100" s="4">
        <v>1989</v>
      </c>
      <c r="H100" s="4">
        <v>1638</v>
      </c>
      <c r="I100" s="4">
        <v>178</v>
      </c>
      <c r="J100" s="4">
        <v>121</v>
      </c>
      <c r="K100" s="4">
        <v>7</v>
      </c>
      <c r="L100" s="4">
        <v>2883</v>
      </c>
      <c r="M100" s="4">
        <v>933</v>
      </c>
      <c r="N100" s="4">
        <v>181</v>
      </c>
      <c r="O100" s="4">
        <v>800</v>
      </c>
      <c r="P100" s="4">
        <v>684</v>
      </c>
      <c r="Q100" s="4">
        <v>130</v>
      </c>
      <c r="R100" s="4">
        <v>34</v>
      </c>
      <c r="S100" s="4">
        <v>95</v>
      </c>
      <c r="T100" s="4">
        <v>34</v>
      </c>
      <c r="U100" s="4">
        <v>4</v>
      </c>
      <c r="V100" s="4">
        <v>20</v>
      </c>
      <c r="W100" s="4">
        <v>9</v>
      </c>
      <c r="X100" s="4">
        <v>5</v>
      </c>
      <c r="Y100" s="4">
        <v>16</v>
      </c>
      <c r="Z100" s="4">
        <v>10</v>
      </c>
      <c r="AA100" s="4">
        <v>4</v>
      </c>
      <c r="AB100" s="4">
        <v>8</v>
      </c>
      <c r="AC100" s="4">
        <v>5</v>
      </c>
      <c r="AD100" s="4">
        <v>5</v>
      </c>
      <c r="AE100" s="4">
        <v>4</v>
      </c>
      <c r="AF100" s="4">
        <v>5</v>
      </c>
      <c r="AG100" s="4">
        <v>0</v>
      </c>
      <c r="AH100" s="4">
        <v>34</v>
      </c>
      <c r="AI100" s="4">
        <v>30</v>
      </c>
      <c r="AJ100" s="4">
        <v>17</v>
      </c>
      <c r="AK100" s="4">
        <v>11</v>
      </c>
      <c r="AL100" s="4">
        <v>25</v>
      </c>
      <c r="AM100" s="4">
        <v>23</v>
      </c>
      <c r="AN100" s="4">
        <v>9</v>
      </c>
      <c r="AO100" s="4">
        <v>2</v>
      </c>
      <c r="AP100" s="4">
        <v>8</v>
      </c>
      <c r="AQ100" s="4">
        <v>7</v>
      </c>
      <c r="AR100" s="4">
        <v>7</v>
      </c>
      <c r="AS100" s="4">
        <v>0</v>
      </c>
      <c r="AT100" s="4">
        <v>25</v>
      </c>
      <c r="AU100" s="4">
        <v>21</v>
      </c>
      <c r="AV100" s="4">
        <v>14</v>
      </c>
      <c r="AW100" s="4">
        <v>7</v>
      </c>
      <c r="AX100" s="4">
        <v>24</v>
      </c>
      <c r="AY100" s="4">
        <v>18</v>
      </c>
      <c r="AZ100" s="4">
        <v>14</v>
      </c>
      <c r="BA100" s="4">
        <v>4</v>
      </c>
      <c r="BB100" s="4">
        <v>8</v>
      </c>
      <c r="BC100" s="4">
        <v>8</v>
      </c>
      <c r="BD100" s="4">
        <v>5</v>
      </c>
      <c r="BE100" s="4">
        <v>4</v>
      </c>
    </row>
    <row r="101" spans="2:57" x14ac:dyDescent="0.25">
      <c r="B101" s="4">
        <v>12</v>
      </c>
      <c r="C101" s="4">
        <v>102</v>
      </c>
      <c r="D101" s="4">
        <v>89</v>
      </c>
      <c r="E101" s="4">
        <v>64</v>
      </c>
      <c r="F101" s="4">
        <v>1319</v>
      </c>
      <c r="G101" s="4">
        <v>1293</v>
      </c>
      <c r="H101" s="4">
        <v>1046</v>
      </c>
      <c r="I101" s="4">
        <v>126</v>
      </c>
      <c r="J101" s="4">
        <v>86</v>
      </c>
      <c r="K101" s="4">
        <v>3</v>
      </c>
      <c r="L101" s="4">
        <v>1956</v>
      </c>
      <c r="M101" s="4">
        <v>638</v>
      </c>
      <c r="N101" s="4">
        <v>134</v>
      </c>
      <c r="O101" s="4">
        <v>402</v>
      </c>
      <c r="P101" s="4">
        <v>403</v>
      </c>
      <c r="Q101" s="4">
        <v>84</v>
      </c>
      <c r="R101" s="4">
        <v>8</v>
      </c>
      <c r="S101" s="4">
        <v>44</v>
      </c>
      <c r="T101" s="4">
        <v>25</v>
      </c>
      <c r="U101" s="4">
        <v>4</v>
      </c>
      <c r="V101" s="4">
        <v>5</v>
      </c>
      <c r="W101" s="4">
        <v>3</v>
      </c>
      <c r="X101" s="4">
        <v>2</v>
      </c>
      <c r="Y101" s="4">
        <v>6</v>
      </c>
      <c r="Z101" s="4">
        <v>8</v>
      </c>
      <c r="AA101" s="4">
        <v>3</v>
      </c>
      <c r="AB101" s="4">
        <v>6</v>
      </c>
      <c r="AC101" s="4">
        <v>6</v>
      </c>
      <c r="AD101" s="4">
        <v>4</v>
      </c>
      <c r="AE101" s="4">
        <v>3</v>
      </c>
      <c r="AF101" s="4">
        <v>4</v>
      </c>
      <c r="AG101" s="4">
        <v>1</v>
      </c>
      <c r="AH101" s="4">
        <v>14</v>
      </c>
      <c r="AI101" s="4">
        <v>19</v>
      </c>
      <c r="AJ101" s="4">
        <v>9</v>
      </c>
      <c r="AK101" s="4">
        <v>3</v>
      </c>
      <c r="AL101" s="4">
        <v>13</v>
      </c>
      <c r="AM101" s="4">
        <v>9</v>
      </c>
      <c r="AN101" s="4">
        <v>2</v>
      </c>
      <c r="AO101" s="4">
        <v>2</v>
      </c>
      <c r="AP101" s="4">
        <v>12</v>
      </c>
      <c r="AQ101" s="4">
        <v>7</v>
      </c>
      <c r="AR101" s="4">
        <v>7</v>
      </c>
      <c r="AS101" s="4">
        <v>1</v>
      </c>
      <c r="AT101" s="4">
        <v>13</v>
      </c>
      <c r="AU101" s="4">
        <v>9</v>
      </c>
      <c r="AV101" s="4">
        <v>8</v>
      </c>
      <c r="AW101" s="4">
        <v>6</v>
      </c>
      <c r="AX101" s="4">
        <v>13</v>
      </c>
      <c r="AY101" s="4">
        <v>18</v>
      </c>
      <c r="AZ101" s="4">
        <v>11</v>
      </c>
      <c r="BA101" s="4">
        <v>5</v>
      </c>
      <c r="BB101" s="4">
        <v>15</v>
      </c>
      <c r="BC101" s="4">
        <v>8</v>
      </c>
      <c r="BD101" s="4">
        <v>2</v>
      </c>
      <c r="BE101" s="4">
        <v>4</v>
      </c>
    </row>
    <row r="102" spans="2:57" x14ac:dyDescent="0.25">
      <c r="B102" s="4">
        <v>13</v>
      </c>
      <c r="C102" s="4">
        <v>68</v>
      </c>
      <c r="D102" s="4">
        <v>61</v>
      </c>
      <c r="E102" s="4">
        <v>63</v>
      </c>
      <c r="F102" s="4">
        <v>861</v>
      </c>
      <c r="G102" s="4">
        <v>814</v>
      </c>
      <c r="H102" s="4">
        <v>717</v>
      </c>
      <c r="I102" s="4">
        <v>97</v>
      </c>
      <c r="J102" s="4">
        <v>77</v>
      </c>
      <c r="K102" s="4">
        <v>3</v>
      </c>
      <c r="L102" s="4">
        <v>1246</v>
      </c>
      <c r="M102" s="4">
        <v>457</v>
      </c>
      <c r="N102" s="4">
        <v>113</v>
      </c>
      <c r="O102" s="4">
        <v>260</v>
      </c>
      <c r="P102" s="4">
        <v>217</v>
      </c>
      <c r="Q102" s="4">
        <v>80</v>
      </c>
      <c r="R102" s="4">
        <v>5</v>
      </c>
      <c r="S102" s="4">
        <v>18</v>
      </c>
      <c r="T102" s="4">
        <v>9</v>
      </c>
      <c r="U102" s="4">
        <v>2</v>
      </c>
      <c r="V102" s="4">
        <v>4</v>
      </c>
      <c r="W102" s="4">
        <v>1</v>
      </c>
      <c r="X102" s="4">
        <v>0</v>
      </c>
      <c r="Y102" s="4">
        <v>8</v>
      </c>
      <c r="Z102" s="4">
        <v>3</v>
      </c>
      <c r="AA102" s="4">
        <v>1</v>
      </c>
      <c r="AB102" s="4">
        <v>7</v>
      </c>
      <c r="AC102" s="4">
        <v>3</v>
      </c>
      <c r="AD102" s="4">
        <v>1</v>
      </c>
      <c r="AE102" s="4">
        <v>0</v>
      </c>
      <c r="AF102" s="4">
        <v>0</v>
      </c>
      <c r="AG102" s="4">
        <v>0</v>
      </c>
      <c r="AH102" s="4">
        <v>16</v>
      </c>
      <c r="AI102" s="4">
        <v>11</v>
      </c>
      <c r="AJ102" s="4">
        <v>4</v>
      </c>
      <c r="AK102" s="4">
        <v>1</v>
      </c>
      <c r="AL102" s="4">
        <v>13</v>
      </c>
      <c r="AM102" s="4">
        <v>8</v>
      </c>
      <c r="AN102" s="4">
        <v>7</v>
      </c>
      <c r="AO102" s="4">
        <v>1</v>
      </c>
      <c r="AP102" s="4">
        <v>8</v>
      </c>
      <c r="AQ102" s="4">
        <v>6</v>
      </c>
      <c r="AR102" s="4">
        <v>3</v>
      </c>
      <c r="AS102" s="4">
        <v>0</v>
      </c>
      <c r="AT102" s="4">
        <v>11</v>
      </c>
      <c r="AU102" s="4">
        <v>16</v>
      </c>
      <c r="AV102" s="4">
        <v>4</v>
      </c>
      <c r="AW102" s="4">
        <v>4</v>
      </c>
      <c r="AX102" s="4">
        <v>4</v>
      </c>
      <c r="AY102" s="4">
        <v>5</v>
      </c>
      <c r="AZ102" s="4">
        <v>8</v>
      </c>
      <c r="BA102" s="4">
        <v>2</v>
      </c>
      <c r="BB102" s="4">
        <v>9</v>
      </c>
      <c r="BC102" s="4">
        <v>3</v>
      </c>
      <c r="BD102" s="4">
        <v>2</v>
      </c>
      <c r="BE102" s="4">
        <v>0</v>
      </c>
    </row>
    <row r="103" spans="2:57" x14ac:dyDescent="0.25">
      <c r="B103" s="4">
        <v>14</v>
      </c>
      <c r="C103" s="4">
        <v>32</v>
      </c>
      <c r="D103" s="4">
        <v>42</v>
      </c>
      <c r="E103" s="4">
        <v>29</v>
      </c>
      <c r="F103" s="4">
        <v>521</v>
      </c>
      <c r="G103" s="4">
        <v>562</v>
      </c>
      <c r="H103" s="4">
        <v>462</v>
      </c>
      <c r="I103" s="4">
        <v>76</v>
      </c>
      <c r="J103" s="4">
        <v>60</v>
      </c>
      <c r="K103" s="4">
        <v>3</v>
      </c>
      <c r="L103" s="4">
        <v>850</v>
      </c>
      <c r="M103" s="4">
        <v>249</v>
      </c>
      <c r="N103" s="4">
        <v>82</v>
      </c>
      <c r="O103" s="4">
        <v>146</v>
      </c>
      <c r="P103" s="4">
        <v>108</v>
      </c>
      <c r="Q103" s="4">
        <v>47</v>
      </c>
      <c r="R103" s="4">
        <v>5</v>
      </c>
      <c r="S103" s="4">
        <v>13</v>
      </c>
      <c r="T103" s="4">
        <v>7</v>
      </c>
      <c r="U103" s="4">
        <v>2</v>
      </c>
      <c r="V103" s="4">
        <v>1</v>
      </c>
      <c r="W103" s="4">
        <v>2</v>
      </c>
      <c r="X103" s="4">
        <v>0</v>
      </c>
      <c r="Y103" s="4">
        <v>1</v>
      </c>
      <c r="Z103" s="4">
        <v>1</v>
      </c>
      <c r="AA103" s="4">
        <v>0</v>
      </c>
      <c r="AB103" s="4">
        <v>2</v>
      </c>
      <c r="AC103" s="4">
        <v>0</v>
      </c>
      <c r="AD103" s="4">
        <v>1</v>
      </c>
      <c r="AE103" s="4">
        <v>1</v>
      </c>
      <c r="AF103" s="4">
        <v>1</v>
      </c>
      <c r="AG103" s="4">
        <v>0</v>
      </c>
      <c r="AH103" s="4">
        <v>7</v>
      </c>
      <c r="AI103" s="4">
        <v>4</v>
      </c>
      <c r="AJ103" s="4">
        <v>8</v>
      </c>
      <c r="AK103" s="4">
        <v>2</v>
      </c>
      <c r="AL103" s="4">
        <v>4</v>
      </c>
      <c r="AM103" s="4">
        <v>2</v>
      </c>
      <c r="AN103" s="4">
        <v>2</v>
      </c>
      <c r="AO103" s="4">
        <v>0</v>
      </c>
      <c r="AP103" s="4">
        <v>2</v>
      </c>
      <c r="AQ103" s="4">
        <v>6</v>
      </c>
      <c r="AR103" s="4">
        <v>2</v>
      </c>
      <c r="AS103" s="4">
        <v>2</v>
      </c>
      <c r="AT103" s="4">
        <v>0</v>
      </c>
      <c r="AU103" s="4">
        <v>10</v>
      </c>
      <c r="AV103" s="4">
        <v>0</v>
      </c>
      <c r="AW103" s="4">
        <v>1</v>
      </c>
      <c r="AX103" s="4">
        <v>5</v>
      </c>
      <c r="AY103" s="4">
        <v>6</v>
      </c>
      <c r="AZ103" s="4">
        <v>3</v>
      </c>
      <c r="BA103" s="4">
        <v>0</v>
      </c>
      <c r="BB103" s="4">
        <v>3</v>
      </c>
      <c r="BC103" s="4">
        <v>1</v>
      </c>
      <c r="BD103" s="4">
        <v>6</v>
      </c>
      <c r="BE103" s="4">
        <v>1</v>
      </c>
    </row>
    <row r="104" spans="2:57" x14ac:dyDescent="0.25">
      <c r="B104" s="4">
        <v>15</v>
      </c>
      <c r="C104" s="4">
        <v>17</v>
      </c>
      <c r="D104" s="4">
        <v>33</v>
      </c>
      <c r="E104" s="4">
        <v>20</v>
      </c>
      <c r="F104" s="4">
        <v>310</v>
      </c>
      <c r="G104" s="4">
        <v>351</v>
      </c>
      <c r="H104" s="4">
        <v>315</v>
      </c>
      <c r="I104" s="4">
        <v>45</v>
      </c>
      <c r="J104" s="4">
        <v>54</v>
      </c>
      <c r="K104" s="4">
        <v>2</v>
      </c>
      <c r="L104" s="4">
        <v>529</v>
      </c>
      <c r="M104" s="4">
        <v>157</v>
      </c>
      <c r="N104" s="4">
        <v>59</v>
      </c>
      <c r="O104" s="4">
        <v>76</v>
      </c>
      <c r="P104" s="4">
        <v>63</v>
      </c>
      <c r="Q104" s="4">
        <v>47</v>
      </c>
      <c r="R104" s="4">
        <v>3</v>
      </c>
      <c r="S104" s="4">
        <v>6</v>
      </c>
      <c r="T104" s="4">
        <v>2</v>
      </c>
      <c r="U104" s="4">
        <v>3</v>
      </c>
      <c r="V104" s="4">
        <v>0</v>
      </c>
      <c r="W104" s="4">
        <v>1</v>
      </c>
      <c r="X104" s="4">
        <v>0</v>
      </c>
      <c r="Y104" s="4">
        <v>0</v>
      </c>
      <c r="Z104" s="4">
        <v>1</v>
      </c>
      <c r="AA104" s="4">
        <v>0</v>
      </c>
      <c r="AB104" s="4">
        <v>1</v>
      </c>
      <c r="AC104" s="4">
        <v>0</v>
      </c>
      <c r="AD104" s="4">
        <v>1</v>
      </c>
      <c r="AE104" s="4">
        <v>0</v>
      </c>
      <c r="AF104" s="4">
        <v>0</v>
      </c>
      <c r="AG104" s="4">
        <v>0</v>
      </c>
      <c r="AH104" s="4">
        <v>1</v>
      </c>
      <c r="AI104" s="4">
        <v>4</v>
      </c>
      <c r="AJ104" s="4">
        <v>3</v>
      </c>
      <c r="AK104" s="4">
        <v>1</v>
      </c>
      <c r="AL104" s="4">
        <v>7</v>
      </c>
      <c r="AM104" s="4">
        <v>3</v>
      </c>
      <c r="AN104" s="4">
        <v>1</v>
      </c>
      <c r="AO104" s="4">
        <v>2</v>
      </c>
      <c r="AP104" s="4">
        <v>4</v>
      </c>
      <c r="AQ104" s="4">
        <v>3</v>
      </c>
      <c r="AR104" s="4">
        <v>0</v>
      </c>
      <c r="AS104" s="4">
        <v>0</v>
      </c>
      <c r="AT104" s="4">
        <v>5</v>
      </c>
      <c r="AU104" s="4">
        <v>1</v>
      </c>
      <c r="AV104" s="4">
        <v>2</v>
      </c>
      <c r="AW104" s="4">
        <v>2</v>
      </c>
      <c r="AX104" s="4">
        <v>3</v>
      </c>
      <c r="AY104" s="4">
        <v>3</v>
      </c>
      <c r="AZ104" s="4">
        <v>4</v>
      </c>
      <c r="BA104" s="4">
        <v>0</v>
      </c>
      <c r="BB104" s="4">
        <v>3</v>
      </c>
      <c r="BC104" s="4">
        <v>2</v>
      </c>
      <c r="BD104" s="4">
        <v>0</v>
      </c>
      <c r="BE104" s="4">
        <v>0</v>
      </c>
    </row>
    <row r="105" spans="2:57" x14ac:dyDescent="0.25">
      <c r="B105" s="4">
        <v>16</v>
      </c>
      <c r="C105" s="4">
        <v>17</v>
      </c>
      <c r="D105" s="4">
        <v>18</v>
      </c>
      <c r="E105" s="4">
        <v>19</v>
      </c>
      <c r="F105" s="4">
        <v>224</v>
      </c>
      <c r="G105" s="4">
        <v>236</v>
      </c>
      <c r="H105" s="4">
        <v>241</v>
      </c>
      <c r="I105" s="4">
        <v>48</v>
      </c>
      <c r="J105" s="4">
        <v>37</v>
      </c>
      <c r="K105" s="4">
        <v>3</v>
      </c>
      <c r="L105" s="4">
        <v>376</v>
      </c>
      <c r="M105" s="4">
        <v>89</v>
      </c>
      <c r="N105" s="4">
        <v>62</v>
      </c>
      <c r="O105" s="4">
        <v>67</v>
      </c>
      <c r="P105" s="4">
        <v>30</v>
      </c>
      <c r="Q105" s="4">
        <v>28</v>
      </c>
      <c r="R105" s="4">
        <v>2</v>
      </c>
      <c r="S105" s="4">
        <v>2</v>
      </c>
      <c r="T105" s="4">
        <v>11</v>
      </c>
      <c r="U105" s="4">
        <v>0</v>
      </c>
      <c r="V105" s="4">
        <v>1</v>
      </c>
      <c r="W105" s="4">
        <v>0</v>
      </c>
      <c r="X105" s="4">
        <v>3</v>
      </c>
      <c r="Y105" s="4">
        <v>0</v>
      </c>
      <c r="Z105" s="4">
        <v>0</v>
      </c>
      <c r="AA105" s="4">
        <v>1</v>
      </c>
      <c r="AB105" s="4">
        <v>2</v>
      </c>
      <c r="AC105" s="4">
        <v>1</v>
      </c>
      <c r="AD105" s="4">
        <v>1</v>
      </c>
      <c r="AE105" s="4">
        <v>0</v>
      </c>
      <c r="AF105" s="4">
        <v>0</v>
      </c>
      <c r="AG105" s="4">
        <v>1</v>
      </c>
      <c r="AH105" s="4">
        <v>4</v>
      </c>
      <c r="AI105" s="4">
        <v>2</v>
      </c>
      <c r="AJ105" s="4">
        <v>7</v>
      </c>
      <c r="AK105" s="4">
        <v>1</v>
      </c>
      <c r="AL105" s="4">
        <v>1</v>
      </c>
      <c r="AM105" s="4">
        <v>4</v>
      </c>
      <c r="AN105" s="4">
        <v>0</v>
      </c>
      <c r="AO105" s="4">
        <v>0</v>
      </c>
      <c r="AP105" s="4">
        <v>0</v>
      </c>
      <c r="AQ105" s="4">
        <v>2</v>
      </c>
      <c r="AR105" s="4">
        <v>1</v>
      </c>
      <c r="AS105" s="4">
        <v>0</v>
      </c>
      <c r="AT105" s="4">
        <v>0</v>
      </c>
      <c r="AU105" s="4">
        <v>1</v>
      </c>
      <c r="AV105" s="4">
        <v>1</v>
      </c>
      <c r="AW105" s="4">
        <v>1</v>
      </c>
      <c r="AX105" s="4">
        <v>5</v>
      </c>
      <c r="AY105" s="4">
        <v>2</v>
      </c>
      <c r="AZ105" s="4">
        <v>3</v>
      </c>
      <c r="BA105" s="4">
        <v>3</v>
      </c>
      <c r="BB105" s="4">
        <v>2</v>
      </c>
      <c r="BC105" s="4">
        <v>0</v>
      </c>
      <c r="BD105" s="4">
        <v>0</v>
      </c>
      <c r="BE105" s="4">
        <v>0</v>
      </c>
    </row>
  </sheetData>
  <mergeCells count="18">
    <mergeCell ref="W7:Z7"/>
    <mergeCell ref="AA7:AD7"/>
    <mergeCell ref="AE7:AH7"/>
    <mergeCell ref="K7:T7"/>
    <mergeCell ref="B49:AP49"/>
    <mergeCell ref="B2:T2"/>
    <mergeCell ref="B3:T4"/>
    <mergeCell ref="W6:AH6"/>
    <mergeCell ref="C27:N27"/>
    <mergeCell ref="C28:F28"/>
    <mergeCell ref="G28:J28"/>
    <mergeCell ref="K28:N28"/>
    <mergeCell ref="Q27:AB27"/>
    <mergeCell ref="Q28:T28"/>
    <mergeCell ref="U28:X28"/>
    <mergeCell ref="Y28:AB28"/>
    <mergeCell ref="C7:E7"/>
    <mergeCell ref="F7:H7"/>
  </mergeCells>
  <conditionalFormatting sqref="C53:U69">
    <cfRule type="colorScale" priority="219">
      <colorScale>
        <cfvo type="min"/>
        <cfvo type="percentile" val="50"/>
        <cfvo type="max"/>
        <color rgb="FFF8696B"/>
        <color rgb="FFFFEB84"/>
        <color rgb="FF63BE7B"/>
      </colorScale>
    </cfRule>
  </conditionalFormatting>
  <conditionalFormatting sqref="V53:BE69">
    <cfRule type="colorScale" priority="21">
      <colorScale>
        <cfvo type="min"/>
        <cfvo type="percentile" val="50"/>
        <cfvo type="max"/>
        <color rgb="FFF8696B"/>
        <color rgb="FFFFEB84"/>
        <color rgb="FF63BE7B"/>
      </colorScale>
    </cfRule>
  </conditionalFormatting>
  <conditionalFormatting sqref="C9:H25">
    <cfRule type="cellIs" dxfId="34" priority="16" operator="greaterThan">
      <formula>0.8</formula>
    </cfRule>
    <cfRule type="cellIs" dxfId="33" priority="18" operator="lessThan">
      <formula>0.5</formula>
    </cfRule>
  </conditionalFormatting>
  <conditionalFormatting sqref="K9:T25">
    <cfRule type="cellIs" dxfId="32" priority="9" operator="greaterThan">
      <formula>0.8</formula>
    </cfRule>
    <cfRule type="cellIs" dxfId="31" priority="10" operator="lessThan">
      <formula>0.5</formula>
    </cfRule>
  </conditionalFormatting>
  <conditionalFormatting sqref="W9:AH25">
    <cfRule type="cellIs" dxfId="30" priority="7" operator="greaterThan">
      <formula>0.8</formula>
    </cfRule>
    <cfRule type="cellIs" dxfId="29" priority="8" operator="lessThan">
      <formula>0.5</formula>
    </cfRule>
  </conditionalFormatting>
  <conditionalFormatting sqref="C30:N46">
    <cfRule type="cellIs" dxfId="28" priority="3" operator="greaterThan">
      <formula>0.8</formula>
    </cfRule>
    <cfRule type="cellIs" dxfId="27" priority="4" operator="lessThan">
      <formula>0.5</formula>
    </cfRule>
  </conditionalFormatting>
  <conditionalFormatting sqref="Q30:AB46">
    <cfRule type="cellIs" dxfId="26" priority="1" operator="greaterThan">
      <formula>0.8</formula>
    </cfRule>
    <cfRule type="cellIs" dxfId="25" priority="2" operator="lessThan">
      <formula>0.5</formula>
    </cfRule>
  </conditionalFormatting>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94AD67-735E-4C28-B45F-5042C3650B88}">
  <dimension ref="B2:AF108"/>
  <sheetViews>
    <sheetView zoomScale="85" zoomScaleNormal="85" workbookViewId="0">
      <selection activeCell="G15" sqref="G15"/>
    </sheetView>
  </sheetViews>
  <sheetFormatPr defaultRowHeight="15" x14ac:dyDescent="0.25"/>
  <cols>
    <col min="2" max="26" width="9.140625" customWidth="1"/>
  </cols>
  <sheetData>
    <row r="2" spans="2:32" ht="18.75" x14ac:dyDescent="0.3">
      <c r="B2" s="125" t="s">
        <v>546</v>
      </c>
      <c r="C2" s="125"/>
      <c r="D2" s="125"/>
      <c r="E2" s="125"/>
      <c r="F2" s="125"/>
      <c r="G2" s="125"/>
      <c r="H2" s="125"/>
      <c r="I2" s="125"/>
      <c r="J2" s="125"/>
      <c r="K2" s="125"/>
      <c r="L2" s="125"/>
      <c r="M2" s="125"/>
      <c r="N2" s="125"/>
      <c r="O2" s="125"/>
      <c r="P2" s="125"/>
      <c r="Q2" s="125"/>
      <c r="R2" s="125"/>
      <c r="S2" s="125"/>
      <c r="T2" s="125"/>
      <c r="U2" s="125"/>
      <c r="V2" s="125"/>
      <c r="W2" s="125"/>
      <c r="X2" s="125"/>
      <c r="Y2" s="125"/>
      <c r="Z2" s="125"/>
    </row>
    <row r="3" spans="2:32" ht="58.5" customHeight="1" x14ac:dyDescent="0.25">
      <c r="B3" s="134" t="s">
        <v>550</v>
      </c>
      <c r="C3" s="202"/>
      <c r="D3" s="202"/>
      <c r="E3" s="202"/>
      <c r="F3" s="202"/>
      <c r="G3" s="202"/>
      <c r="H3" s="202"/>
      <c r="I3" s="202"/>
      <c r="J3" s="202"/>
      <c r="K3" s="202"/>
      <c r="L3" s="202"/>
      <c r="M3" s="202"/>
      <c r="N3" s="202"/>
      <c r="O3" s="202"/>
      <c r="P3" s="202"/>
      <c r="Q3" s="202"/>
      <c r="R3" s="202"/>
      <c r="S3" s="202"/>
      <c r="T3" s="202"/>
      <c r="U3" s="202"/>
      <c r="V3" s="202"/>
      <c r="W3" s="202"/>
      <c r="X3" s="202"/>
      <c r="Y3" s="202"/>
      <c r="Z3" s="202"/>
    </row>
    <row r="4" spans="2:32" ht="42" customHeight="1" x14ac:dyDescent="0.25">
      <c r="B4" s="202"/>
      <c r="C4" s="202"/>
      <c r="D4" s="202"/>
      <c r="E4" s="202"/>
      <c r="F4" s="202"/>
      <c r="G4" s="202"/>
      <c r="H4" s="202"/>
      <c r="I4" s="202"/>
      <c r="J4" s="202"/>
      <c r="K4" s="202"/>
      <c r="L4" s="202"/>
      <c r="M4" s="202"/>
      <c r="N4" s="202"/>
      <c r="O4" s="202"/>
      <c r="P4" s="202"/>
      <c r="Q4" s="202"/>
      <c r="R4" s="202"/>
      <c r="S4" s="202"/>
      <c r="T4" s="202"/>
      <c r="U4" s="202"/>
      <c r="V4" s="202"/>
      <c r="W4" s="202"/>
      <c r="X4" s="202"/>
      <c r="Y4" s="202"/>
      <c r="Z4" s="202"/>
    </row>
    <row r="7" spans="2:32" x14ac:dyDescent="0.25">
      <c r="B7" s="129" t="s">
        <v>514</v>
      </c>
      <c r="C7" s="129"/>
      <c r="D7" s="111" t="s">
        <v>552</v>
      </c>
      <c r="E7" s="110">
        <v>1</v>
      </c>
      <c r="F7" s="110">
        <v>2</v>
      </c>
      <c r="G7" s="110">
        <v>3</v>
      </c>
      <c r="H7" s="110">
        <v>4</v>
      </c>
      <c r="I7" s="110">
        <v>5</v>
      </c>
      <c r="J7" s="110">
        <v>6</v>
      </c>
      <c r="K7" s="110">
        <v>7</v>
      </c>
      <c r="L7" s="110">
        <v>8</v>
      </c>
      <c r="M7" s="110">
        <v>9</v>
      </c>
      <c r="N7" s="110">
        <v>10</v>
      </c>
      <c r="O7" s="110">
        <v>11</v>
      </c>
      <c r="P7" s="110">
        <v>12</v>
      </c>
      <c r="R7" s="129" t="s">
        <v>551</v>
      </c>
      <c r="S7" s="129"/>
      <c r="T7" s="111" t="s">
        <v>553</v>
      </c>
      <c r="U7" s="110">
        <v>3</v>
      </c>
      <c r="V7" s="110">
        <v>4</v>
      </c>
      <c r="W7" s="110">
        <v>5</v>
      </c>
      <c r="X7" s="110">
        <v>6</v>
      </c>
      <c r="Y7" s="110">
        <v>7</v>
      </c>
      <c r="Z7" s="110">
        <v>8</v>
      </c>
      <c r="AA7" s="110">
        <v>9</v>
      </c>
      <c r="AB7" s="110">
        <v>10</v>
      </c>
      <c r="AC7" s="110">
        <v>11</v>
      </c>
      <c r="AD7" s="110">
        <v>12</v>
      </c>
    </row>
    <row r="8" spans="2:32" x14ac:dyDescent="0.25">
      <c r="B8" s="201" t="s">
        <v>548</v>
      </c>
      <c r="C8" s="201"/>
      <c r="D8" s="43">
        <v>0.75118259224219486</v>
      </c>
      <c r="E8" s="43">
        <v>0.69601191461194767</v>
      </c>
      <c r="F8" s="43">
        <v>0.64783985292615665</v>
      </c>
      <c r="G8" s="43">
        <v>0.6037285607755406</v>
      </c>
      <c r="H8" s="43">
        <v>0.57511454063178202</v>
      </c>
      <c r="I8" s="43">
        <v>0.53724874031532754</v>
      </c>
      <c r="J8" s="43">
        <v>0.509643605870021</v>
      </c>
      <c r="K8" s="43">
        <v>0.47588267246061922</v>
      </c>
      <c r="L8" s="43">
        <v>0.44808743169398907</v>
      </c>
      <c r="M8" s="43">
        <v>0.41507986329078606</v>
      </c>
      <c r="N8" s="43">
        <v>0.38764279162844995</v>
      </c>
      <c r="O8" s="43">
        <v>0.35820895522388058</v>
      </c>
      <c r="P8" s="43">
        <v>0.31689472971142124</v>
      </c>
      <c r="R8" s="201" t="s">
        <v>548</v>
      </c>
      <c r="S8" s="201"/>
      <c r="T8" s="43">
        <v>0.58227848101265822</v>
      </c>
      <c r="U8" s="43">
        <v>0.5627960150253144</v>
      </c>
      <c r="V8" s="43">
        <v>0.54481279599678312</v>
      </c>
      <c r="W8" s="43">
        <v>0.5269641886587354</v>
      </c>
      <c r="X8" s="43">
        <v>0.5053133708024371</v>
      </c>
      <c r="Y8" s="43">
        <v>0.49232736572890023</v>
      </c>
      <c r="Z8" s="43">
        <v>0.4739115072042715</v>
      </c>
      <c r="AA8" s="43">
        <v>0.45464775147691194</v>
      </c>
      <c r="AB8" s="43">
        <v>0.43861206016772419</v>
      </c>
      <c r="AC8" s="43">
        <v>0.42162688249154801</v>
      </c>
      <c r="AD8" s="43">
        <v>0.39982750123213406</v>
      </c>
    </row>
    <row r="9" spans="2:32" x14ac:dyDescent="0.25">
      <c r="B9" s="201" t="s">
        <v>547</v>
      </c>
      <c r="C9" s="201"/>
      <c r="D9" s="43">
        <v>0.72623623688839667</v>
      </c>
      <c r="E9" s="43">
        <v>0.70347521193022944</v>
      </c>
      <c r="F9" s="43">
        <v>0.65948275862068961</v>
      </c>
      <c r="G9" s="43">
        <v>0.6124282294116401</v>
      </c>
      <c r="H9" s="43">
        <v>0.5611708188621799</v>
      </c>
      <c r="I9" s="43">
        <v>0.51159377000213357</v>
      </c>
      <c r="J9" s="43">
        <v>0.46434778185640774</v>
      </c>
      <c r="K9" s="43">
        <v>0.42171735114395337</v>
      </c>
      <c r="L9" s="43">
        <v>0.38334061877701686</v>
      </c>
      <c r="M9" s="43">
        <v>0.34725410559773973</v>
      </c>
      <c r="N9" s="43">
        <v>0.31131317841506695</v>
      </c>
      <c r="O9" s="43">
        <v>0.27560561977813391</v>
      </c>
      <c r="P9" s="43">
        <v>0.23873143890857013</v>
      </c>
      <c r="R9" s="201" t="s">
        <v>547</v>
      </c>
      <c r="S9" s="201"/>
      <c r="T9" s="43">
        <v>0.55023474178403753</v>
      </c>
      <c r="U9" s="43">
        <v>0.53352180936995153</v>
      </c>
      <c r="V9" s="43">
        <v>0.51575375666505086</v>
      </c>
      <c r="W9" s="43">
        <v>0.51094890510948909</v>
      </c>
      <c r="X9" s="43">
        <v>0.50833804409270777</v>
      </c>
      <c r="Y9" s="43">
        <v>0.48429920857799336</v>
      </c>
      <c r="Z9" s="43">
        <v>0.47661803217358772</v>
      </c>
      <c r="AA9" s="43">
        <v>0.46165966386554624</v>
      </c>
      <c r="AB9" s="43">
        <v>0.44920824619061844</v>
      </c>
      <c r="AC9" s="43">
        <v>0.44124999999999998</v>
      </c>
      <c r="AD9" s="43">
        <v>0.4053221904552452</v>
      </c>
    </row>
    <row r="10" spans="2:32" x14ac:dyDescent="0.25">
      <c r="B10" s="201" t="s">
        <v>549</v>
      </c>
      <c r="C10" s="201"/>
      <c r="D10" s="43">
        <v>0.65531561461794019</v>
      </c>
      <c r="E10" s="43">
        <v>0.62868029095947353</v>
      </c>
      <c r="F10" s="43">
        <v>0.58206185567010305</v>
      </c>
      <c r="G10" s="43">
        <v>0.54393368500376793</v>
      </c>
      <c r="H10" s="43">
        <v>0.503</v>
      </c>
      <c r="I10" s="43">
        <v>0.45045248868778281</v>
      </c>
      <c r="J10" s="43">
        <v>0.413226712772855</v>
      </c>
      <c r="K10" s="43">
        <v>0.37757689339653844</v>
      </c>
      <c r="L10" s="43">
        <v>0.34254596556973882</v>
      </c>
      <c r="M10" s="43">
        <v>0.31507027589796982</v>
      </c>
      <c r="N10" s="43">
        <v>0.28558665872543182</v>
      </c>
      <c r="O10" s="43">
        <v>0.254839845124956</v>
      </c>
      <c r="P10" s="43">
        <v>0.21504916631038906</v>
      </c>
      <c r="R10" s="201" t="s">
        <v>549</v>
      </c>
      <c r="S10" s="201"/>
      <c r="T10" s="43">
        <v>0.53781512605042014</v>
      </c>
      <c r="U10" s="43">
        <v>0.50671785028790783</v>
      </c>
      <c r="V10" s="43">
        <v>0.47705442902881534</v>
      </c>
      <c r="W10" s="43">
        <v>0.46858832224685881</v>
      </c>
      <c r="X10" s="43">
        <v>0.43990237949969496</v>
      </c>
      <c r="Y10" s="43">
        <v>0.44891640866873067</v>
      </c>
      <c r="Z10" s="43">
        <v>0.43612964728312681</v>
      </c>
      <c r="AA10" s="43">
        <v>0.43094758064516131</v>
      </c>
      <c r="AB10" s="43">
        <v>0.41521739130434782</v>
      </c>
      <c r="AC10" s="43">
        <v>0.41400875547217009</v>
      </c>
      <c r="AD10" s="43">
        <v>0.40227272727272728</v>
      </c>
    </row>
    <row r="11" spans="2:32" x14ac:dyDescent="0.25">
      <c r="B11" s="201" t="s">
        <v>49</v>
      </c>
      <c r="C11" s="201"/>
      <c r="D11" s="43">
        <v>0.45534150612959717</v>
      </c>
      <c r="E11" s="43">
        <v>0.43083652268999451</v>
      </c>
      <c r="F11" s="43">
        <v>0.40005887547836327</v>
      </c>
      <c r="G11" s="43">
        <v>0.38202463433410316</v>
      </c>
      <c r="H11" s="43">
        <v>0.3527828919416513</v>
      </c>
      <c r="I11" s="43">
        <v>0.31624335499113998</v>
      </c>
      <c r="J11" s="43">
        <v>0.27691188694929342</v>
      </c>
      <c r="K11" s="43">
        <v>0.24941770186335405</v>
      </c>
      <c r="L11" s="43">
        <v>0.22533448840119358</v>
      </c>
      <c r="M11" s="43">
        <v>0.20354158376442499</v>
      </c>
      <c r="N11" s="43">
        <v>0.18042002545608823</v>
      </c>
      <c r="O11" s="43">
        <v>0.15788267644362969</v>
      </c>
      <c r="P11" s="43">
        <v>0.13274562412163027</v>
      </c>
      <c r="R11" s="201" t="s">
        <v>49</v>
      </c>
      <c r="S11" s="201"/>
      <c r="T11" s="43">
        <v>0.3783783783783784</v>
      </c>
      <c r="U11" s="43">
        <v>0.39805825242718446</v>
      </c>
      <c r="V11" s="43">
        <v>0.35950413223140498</v>
      </c>
      <c r="W11" s="43">
        <v>0.35326086956521741</v>
      </c>
      <c r="X11" s="43">
        <v>0.31034482758620691</v>
      </c>
      <c r="Y11" s="43">
        <v>0.29598893499308437</v>
      </c>
      <c r="Z11" s="43">
        <v>0.28038507821901326</v>
      </c>
      <c r="AA11" s="43">
        <v>0.28158458244111351</v>
      </c>
      <c r="AB11" s="43">
        <v>0.27116827438370844</v>
      </c>
      <c r="AC11" s="43">
        <v>0.25392986698911729</v>
      </c>
      <c r="AD11" s="43">
        <v>0.22429906542056074</v>
      </c>
    </row>
    <row r="13" spans="2:32" x14ac:dyDescent="0.25">
      <c r="B13" s="142" t="s">
        <v>22</v>
      </c>
      <c r="C13" s="137" t="s">
        <v>541</v>
      </c>
      <c r="D13" s="138"/>
      <c r="E13" s="138"/>
      <c r="F13" s="138"/>
      <c r="G13" s="138"/>
      <c r="H13" s="139"/>
      <c r="J13" s="142" t="s">
        <v>22</v>
      </c>
      <c r="K13" s="137" t="s">
        <v>543</v>
      </c>
      <c r="L13" s="138"/>
      <c r="M13" s="138"/>
      <c r="N13" s="138"/>
      <c r="O13" s="138"/>
      <c r="P13" s="139"/>
      <c r="R13" s="142" t="s">
        <v>22</v>
      </c>
      <c r="S13" s="137" t="s">
        <v>544</v>
      </c>
      <c r="T13" s="138"/>
      <c r="U13" s="138"/>
      <c r="V13" s="138"/>
      <c r="W13" s="138"/>
      <c r="X13" s="139"/>
      <c r="Z13" s="142" t="s">
        <v>22</v>
      </c>
      <c r="AA13" s="137" t="s">
        <v>545</v>
      </c>
      <c r="AB13" s="138"/>
      <c r="AC13" s="138"/>
      <c r="AD13" s="138"/>
      <c r="AE13" s="138"/>
      <c r="AF13" s="139"/>
    </row>
    <row r="14" spans="2:32" x14ac:dyDescent="0.25">
      <c r="B14" s="200"/>
      <c r="C14" s="164" t="s">
        <v>512</v>
      </c>
      <c r="D14" s="165"/>
      <c r="E14" s="164" t="s">
        <v>514</v>
      </c>
      <c r="F14" s="165"/>
      <c r="G14" s="164" t="s">
        <v>542</v>
      </c>
      <c r="H14" s="165"/>
      <c r="J14" s="200"/>
      <c r="K14" s="164" t="s">
        <v>512</v>
      </c>
      <c r="L14" s="165"/>
      <c r="M14" s="164" t="s">
        <v>514</v>
      </c>
      <c r="N14" s="165"/>
      <c r="O14" s="164" t="s">
        <v>542</v>
      </c>
      <c r="P14" s="165"/>
      <c r="R14" s="200"/>
      <c r="S14" s="164" t="s">
        <v>512</v>
      </c>
      <c r="T14" s="165"/>
      <c r="U14" s="164" t="s">
        <v>514</v>
      </c>
      <c r="V14" s="165"/>
      <c r="W14" s="164" t="s">
        <v>542</v>
      </c>
      <c r="X14" s="165"/>
      <c r="Z14" s="200"/>
      <c r="AA14" s="164" t="s">
        <v>512</v>
      </c>
      <c r="AB14" s="165"/>
      <c r="AC14" s="164" t="s">
        <v>514</v>
      </c>
      <c r="AD14" s="165"/>
      <c r="AE14" s="164" t="s">
        <v>542</v>
      </c>
      <c r="AF14" s="165"/>
    </row>
    <row r="15" spans="2:32" x14ac:dyDescent="0.25">
      <c r="B15" s="131"/>
      <c r="C15" s="105" t="s">
        <v>539</v>
      </c>
      <c r="D15" s="106" t="s">
        <v>540</v>
      </c>
      <c r="E15" s="105" t="s">
        <v>539</v>
      </c>
      <c r="F15" s="106" t="s">
        <v>540</v>
      </c>
      <c r="G15" s="105" t="s">
        <v>539</v>
      </c>
      <c r="H15" s="106" t="s">
        <v>540</v>
      </c>
      <c r="J15" s="131"/>
      <c r="K15" s="105" t="s">
        <v>539</v>
      </c>
      <c r="L15" s="106" t="s">
        <v>540</v>
      </c>
      <c r="M15" s="105" t="s">
        <v>539</v>
      </c>
      <c r="N15" s="106" t="s">
        <v>540</v>
      </c>
      <c r="O15" s="105" t="s">
        <v>539</v>
      </c>
      <c r="P15" s="106" t="s">
        <v>540</v>
      </c>
      <c r="R15" s="131"/>
      <c r="S15" s="105" t="s">
        <v>539</v>
      </c>
      <c r="T15" s="106" t="s">
        <v>540</v>
      </c>
      <c r="U15" s="105" t="s">
        <v>539</v>
      </c>
      <c r="V15" s="106" t="s">
        <v>540</v>
      </c>
      <c r="W15" s="105" t="s">
        <v>539</v>
      </c>
      <c r="X15" s="106" t="s">
        <v>540</v>
      </c>
      <c r="Z15" s="131"/>
      <c r="AA15" s="105" t="s">
        <v>539</v>
      </c>
      <c r="AB15" s="106" t="s">
        <v>540</v>
      </c>
      <c r="AC15" s="105" t="s">
        <v>539</v>
      </c>
      <c r="AD15" s="106" t="s">
        <v>540</v>
      </c>
      <c r="AE15" s="105" t="s">
        <v>539</v>
      </c>
      <c r="AF15" s="106" t="s">
        <v>540</v>
      </c>
    </row>
    <row r="16" spans="2:32" x14ac:dyDescent="0.25">
      <c r="B16" s="106">
        <v>0</v>
      </c>
      <c r="C16" s="43">
        <v>0.78320546691145376</v>
      </c>
      <c r="D16" s="108"/>
      <c r="E16" s="43">
        <v>0.72623623688839667</v>
      </c>
      <c r="F16" s="108"/>
      <c r="G16" s="43">
        <v>0.71194528391919831</v>
      </c>
      <c r="H16" s="108"/>
      <c r="J16" s="106">
        <v>0</v>
      </c>
      <c r="K16" s="43">
        <v>0.81929784575241482</v>
      </c>
      <c r="L16" s="108"/>
      <c r="M16" s="43">
        <v>0.75118259224219486</v>
      </c>
      <c r="N16" s="108"/>
      <c r="O16" s="43">
        <v>0.731304347826087</v>
      </c>
      <c r="P16" s="108"/>
      <c r="R16" s="106">
        <v>0</v>
      </c>
      <c r="S16" s="43">
        <v>0.77226999837741361</v>
      </c>
      <c r="T16" s="108"/>
      <c r="U16" s="43">
        <v>0.65531561461794019</v>
      </c>
      <c r="V16" s="108"/>
      <c r="W16" s="43">
        <v>0.65861027190332322</v>
      </c>
      <c r="X16" s="108"/>
      <c r="Z16" s="106">
        <v>0</v>
      </c>
      <c r="AA16" s="43">
        <v>0.53320518385316551</v>
      </c>
      <c r="AB16" s="108"/>
      <c r="AC16" s="43">
        <v>0.45534150612959717</v>
      </c>
      <c r="AD16" s="108"/>
      <c r="AE16" s="43">
        <v>0.40298507462686567</v>
      </c>
      <c r="AF16" s="108"/>
    </row>
    <row r="17" spans="2:32" x14ac:dyDescent="0.25">
      <c r="B17" s="106">
        <v>1</v>
      </c>
      <c r="C17" s="43">
        <v>0.76973467175644472</v>
      </c>
      <c r="D17" s="108"/>
      <c r="E17" s="43">
        <v>0.70347521193022944</v>
      </c>
      <c r="F17" s="108"/>
      <c r="G17" s="43">
        <v>0.68758533501896335</v>
      </c>
      <c r="H17" s="108"/>
      <c r="J17" s="106">
        <v>1</v>
      </c>
      <c r="K17" s="43">
        <v>0.76916575956513211</v>
      </c>
      <c r="L17" s="108"/>
      <c r="M17" s="43">
        <v>0.69601191461194767</v>
      </c>
      <c r="N17" s="108"/>
      <c r="O17" s="43">
        <v>0.68288060644346182</v>
      </c>
      <c r="P17" s="108"/>
      <c r="R17" s="106">
        <v>1</v>
      </c>
      <c r="S17" s="43">
        <v>0.74564352961815095</v>
      </c>
      <c r="T17" s="108"/>
      <c r="U17" s="43">
        <v>0.62868029095947353</v>
      </c>
      <c r="V17" s="108"/>
      <c r="W17" s="43">
        <v>0.63008631319358821</v>
      </c>
      <c r="X17" s="108"/>
      <c r="Z17" s="106">
        <v>1</v>
      </c>
      <c r="AA17" s="43">
        <v>0.5223478850938702</v>
      </c>
      <c r="AB17" s="108"/>
      <c r="AC17" s="43">
        <v>0.43083652268999451</v>
      </c>
      <c r="AD17" s="108"/>
      <c r="AE17" s="43">
        <v>0.40128068303094983</v>
      </c>
      <c r="AF17" s="108"/>
    </row>
    <row r="18" spans="2:32" x14ac:dyDescent="0.25">
      <c r="B18" s="106">
        <v>2</v>
      </c>
      <c r="C18" s="43">
        <v>0.73511271628290797</v>
      </c>
      <c r="D18" s="43">
        <v>0.68773035887487877</v>
      </c>
      <c r="E18" s="43">
        <v>0.65948275862068961</v>
      </c>
      <c r="F18" s="43">
        <v>0.58227848101265822</v>
      </c>
      <c r="G18" s="43">
        <v>0.64498101746393321</v>
      </c>
      <c r="H18" s="43">
        <v>0.61856963613550819</v>
      </c>
      <c r="J18" s="106">
        <v>2</v>
      </c>
      <c r="K18" s="43">
        <v>0.71641648569314842</v>
      </c>
      <c r="L18" s="43">
        <v>0.66136551319960579</v>
      </c>
      <c r="M18" s="43">
        <v>0.64783985292615665</v>
      </c>
      <c r="N18" s="43">
        <v>0.55023474178403753</v>
      </c>
      <c r="O18" s="43">
        <v>0.62641664949515763</v>
      </c>
      <c r="P18" s="43">
        <v>0.58018867924528306</v>
      </c>
      <c r="R18" s="106">
        <v>2</v>
      </c>
      <c r="S18" s="43">
        <v>0.70149278188342867</v>
      </c>
      <c r="T18" s="43">
        <v>0.61830209481808163</v>
      </c>
      <c r="U18" s="43">
        <v>0.58206185567010305</v>
      </c>
      <c r="V18" s="43">
        <v>0.53781512605042014</v>
      </c>
      <c r="W18" s="43">
        <v>0.58283192940232653</v>
      </c>
      <c r="X18" s="43">
        <v>0.57692307692307687</v>
      </c>
      <c r="Z18" s="106">
        <v>2</v>
      </c>
      <c r="AA18" s="43">
        <v>0.50054185557890085</v>
      </c>
      <c r="AB18" s="43">
        <v>0.50405405405405401</v>
      </c>
      <c r="AC18" s="43">
        <v>0.40005887547836327</v>
      </c>
      <c r="AD18" s="43">
        <v>0.3783783783783784</v>
      </c>
      <c r="AE18" s="43">
        <v>0.39768786127167632</v>
      </c>
      <c r="AF18" s="43">
        <v>0.52941176470588236</v>
      </c>
    </row>
    <row r="19" spans="2:32" x14ac:dyDescent="0.25">
      <c r="B19" s="106">
        <v>3</v>
      </c>
      <c r="C19" s="43">
        <v>0.6892267059220103</v>
      </c>
      <c r="D19" s="43">
        <v>0.6595099395918097</v>
      </c>
      <c r="E19" s="43">
        <v>0.6124282294116401</v>
      </c>
      <c r="F19" s="43">
        <v>0.5627960150253144</v>
      </c>
      <c r="G19" s="43">
        <v>0.59382135354826926</v>
      </c>
      <c r="H19" s="43">
        <v>0.55922865013774103</v>
      </c>
      <c r="J19" s="106">
        <v>3</v>
      </c>
      <c r="K19" s="43">
        <v>0.67443461873006672</v>
      </c>
      <c r="L19" s="43">
        <v>0.63729161909111665</v>
      </c>
      <c r="M19" s="43">
        <v>0.6037285607755406</v>
      </c>
      <c r="N19" s="43">
        <v>0.53352180936995153</v>
      </c>
      <c r="O19" s="43">
        <v>0.58535462081670253</v>
      </c>
      <c r="P19" s="43">
        <v>0.54612937433722164</v>
      </c>
      <c r="R19" s="106">
        <v>3</v>
      </c>
      <c r="S19" s="43">
        <v>0.65067868141895746</v>
      </c>
      <c r="T19" s="43">
        <v>0.59895913056788608</v>
      </c>
      <c r="U19" s="43">
        <v>0.54393368500376793</v>
      </c>
      <c r="V19" s="43">
        <v>0.50671785028790783</v>
      </c>
      <c r="W19" s="43">
        <v>0.53568089747584913</v>
      </c>
      <c r="X19" s="43">
        <v>0.52173913043478259</v>
      </c>
      <c r="Z19" s="106">
        <v>3</v>
      </c>
      <c r="AA19" s="43">
        <v>0.4692802546342994</v>
      </c>
      <c r="AB19" s="43">
        <v>0.46919431279620855</v>
      </c>
      <c r="AC19" s="43">
        <v>0.38202463433410316</v>
      </c>
      <c r="AD19" s="43">
        <v>0.39805825242718446</v>
      </c>
      <c r="AE19" s="43">
        <v>0.37610111068556107</v>
      </c>
      <c r="AF19" s="43">
        <v>0.32653061224489793</v>
      </c>
    </row>
    <row r="20" spans="2:32" x14ac:dyDescent="0.25">
      <c r="B20" s="106">
        <v>4</v>
      </c>
      <c r="C20" s="43">
        <v>0.63555359181118598</v>
      </c>
      <c r="D20" s="43">
        <v>0.62892587403027922</v>
      </c>
      <c r="E20" s="43">
        <v>0.5611708188621799</v>
      </c>
      <c r="F20" s="43">
        <v>0.54481279599678312</v>
      </c>
      <c r="G20" s="43">
        <v>0.5373588858284517</v>
      </c>
      <c r="H20" s="43">
        <v>0.53241604477611937</v>
      </c>
      <c r="J20" s="106">
        <v>4</v>
      </c>
      <c r="K20" s="43">
        <v>0.63543533530613094</v>
      </c>
      <c r="L20" s="43">
        <v>0.61507688998817078</v>
      </c>
      <c r="M20" s="43">
        <v>0.57511454063178202</v>
      </c>
      <c r="N20" s="43">
        <v>0.51575375666505086</v>
      </c>
      <c r="O20" s="43">
        <v>0.54419608839217681</v>
      </c>
      <c r="P20" s="43">
        <v>0.51283656856606141</v>
      </c>
      <c r="R20" s="106">
        <v>4</v>
      </c>
      <c r="S20" s="43">
        <v>0.59800138297160443</v>
      </c>
      <c r="T20" s="43">
        <v>0.56780719280719283</v>
      </c>
      <c r="U20" s="43">
        <v>0.503</v>
      </c>
      <c r="V20" s="43">
        <v>0.47705442902881534</v>
      </c>
      <c r="W20" s="43">
        <v>0.47978863936591809</v>
      </c>
      <c r="X20" s="43">
        <v>0.48739495798319327</v>
      </c>
      <c r="Z20" s="106">
        <v>4</v>
      </c>
      <c r="AA20" s="43">
        <v>0.43373182704276958</v>
      </c>
      <c r="AB20" s="43">
        <v>0.43833422317138282</v>
      </c>
      <c r="AC20" s="43">
        <v>0.3527828919416513</v>
      </c>
      <c r="AD20" s="43">
        <v>0.35950413223140498</v>
      </c>
      <c r="AE20" s="43">
        <v>0.3368731563421829</v>
      </c>
      <c r="AF20" s="43">
        <v>0.35365853658536583</v>
      </c>
    </row>
    <row r="21" spans="2:32" x14ac:dyDescent="0.25">
      <c r="B21" s="106">
        <v>5</v>
      </c>
      <c r="C21" s="43">
        <v>0.57953270055171235</v>
      </c>
      <c r="D21" s="43">
        <v>0.59713094436040526</v>
      </c>
      <c r="E21" s="43">
        <v>0.51159377000213357</v>
      </c>
      <c r="F21" s="43">
        <v>0.5269641886587354</v>
      </c>
      <c r="G21" s="43">
        <v>0.48175039246467816</v>
      </c>
      <c r="H21" s="43">
        <v>0.50427350427350426</v>
      </c>
      <c r="J21" s="106">
        <v>5</v>
      </c>
      <c r="K21" s="43">
        <v>0.59800034265854074</v>
      </c>
      <c r="L21" s="43">
        <v>0.59319335685397123</v>
      </c>
      <c r="M21" s="43">
        <v>0.53724874031532754</v>
      </c>
      <c r="N21" s="43">
        <v>0.51094890510948909</v>
      </c>
      <c r="O21" s="43">
        <v>0.51403568587339465</v>
      </c>
      <c r="P21" s="43">
        <v>0.48862679022746419</v>
      </c>
      <c r="R21" s="106">
        <v>5</v>
      </c>
      <c r="S21" s="43">
        <v>0.5427126314388393</v>
      </c>
      <c r="T21" s="43">
        <v>0.54045749402526455</v>
      </c>
      <c r="U21" s="43">
        <v>0.45045248868778281</v>
      </c>
      <c r="V21" s="43">
        <v>0.46858832224685881</v>
      </c>
      <c r="W21" s="43">
        <v>0.42410608572105141</v>
      </c>
      <c r="X21" s="43">
        <v>0.42669172932330829</v>
      </c>
      <c r="Z21" s="106">
        <v>5</v>
      </c>
      <c r="AA21" s="43">
        <v>0.39056426411930589</v>
      </c>
      <c r="AB21" s="43">
        <v>0.4174910961614563</v>
      </c>
      <c r="AC21" s="43">
        <v>0.31624335499113998</v>
      </c>
      <c r="AD21" s="43">
        <v>0.35326086956521741</v>
      </c>
      <c r="AE21" s="43">
        <v>0.2987521409346709</v>
      </c>
      <c r="AF21" s="43">
        <v>0.31543624161073824</v>
      </c>
    </row>
    <row r="22" spans="2:32" x14ac:dyDescent="0.25">
      <c r="B22" s="106">
        <v>6</v>
      </c>
      <c r="C22" s="43">
        <v>0.52463295960378231</v>
      </c>
      <c r="D22" s="43">
        <v>0.56668412380088651</v>
      </c>
      <c r="E22" s="43">
        <v>0.46434778185640774</v>
      </c>
      <c r="F22" s="43">
        <v>0.5053133708024371</v>
      </c>
      <c r="G22" s="43">
        <v>0.4327356994755458</v>
      </c>
      <c r="H22" s="43">
        <v>0.48271980186873803</v>
      </c>
      <c r="J22" s="106">
        <v>6</v>
      </c>
      <c r="K22" s="43">
        <v>0.56121402997935022</v>
      </c>
      <c r="L22" s="43">
        <v>0.56460942837622408</v>
      </c>
      <c r="M22" s="43">
        <v>0.509643605870021</v>
      </c>
      <c r="N22" s="43">
        <v>0.50833804409270777</v>
      </c>
      <c r="O22" s="43">
        <v>0.47828435609334485</v>
      </c>
      <c r="P22" s="43">
        <v>0.47151142954622993</v>
      </c>
      <c r="R22" s="106">
        <v>6</v>
      </c>
      <c r="S22" s="43">
        <v>0.49058971141781682</v>
      </c>
      <c r="T22" s="43">
        <v>0.5155756207674943</v>
      </c>
      <c r="U22" s="43">
        <v>0.413226712772855</v>
      </c>
      <c r="V22" s="43">
        <v>0.43990237949969496</v>
      </c>
      <c r="W22" s="43">
        <v>0.37995444191343963</v>
      </c>
      <c r="X22" s="43">
        <v>0.42255434782608697</v>
      </c>
      <c r="Z22" s="106">
        <v>6</v>
      </c>
      <c r="AA22" s="43">
        <v>0.35008393956351425</v>
      </c>
      <c r="AB22" s="43">
        <v>0.38841342988808425</v>
      </c>
      <c r="AC22" s="43">
        <v>0.27691188694929342</v>
      </c>
      <c r="AD22" s="43">
        <v>0.31034482758620691</v>
      </c>
      <c r="AE22" s="43">
        <v>0.2543046357615894</v>
      </c>
      <c r="AF22" s="43">
        <v>0.28270042194092826</v>
      </c>
    </row>
    <row r="23" spans="2:32" x14ac:dyDescent="0.25">
      <c r="B23" s="106">
        <v>7</v>
      </c>
      <c r="C23" s="43">
        <v>0.47238657904900044</v>
      </c>
      <c r="D23" s="43">
        <v>0.53786754191237551</v>
      </c>
      <c r="E23" s="43">
        <v>0.42171735114395337</v>
      </c>
      <c r="F23" s="43">
        <v>0.49232736572890023</v>
      </c>
      <c r="G23" s="43">
        <v>0.38908333782061638</v>
      </c>
      <c r="H23" s="43">
        <v>0.4557237464522233</v>
      </c>
      <c r="J23" s="106">
        <v>7</v>
      </c>
      <c r="K23" s="43">
        <v>0.52583288629090441</v>
      </c>
      <c r="L23" s="43">
        <v>0.53947368421052633</v>
      </c>
      <c r="M23" s="43">
        <v>0.47588267246061922</v>
      </c>
      <c r="N23" s="43">
        <v>0.48429920857799336</v>
      </c>
      <c r="O23" s="43">
        <v>0.44077258010494585</v>
      </c>
      <c r="P23" s="43">
        <v>0.45446428571428571</v>
      </c>
      <c r="R23" s="106">
        <v>7</v>
      </c>
      <c r="S23" s="43">
        <v>0.44838913955513338</v>
      </c>
      <c r="T23" s="43">
        <v>0.50029147720648248</v>
      </c>
      <c r="U23" s="43">
        <v>0.37757689339653844</v>
      </c>
      <c r="V23" s="43">
        <v>0.44891640866873067</v>
      </c>
      <c r="W23" s="43">
        <v>0.35230106551802315</v>
      </c>
      <c r="X23" s="43">
        <v>0.40112994350282488</v>
      </c>
      <c r="Z23" s="106">
        <v>7</v>
      </c>
      <c r="AA23" s="43">
        <v>0.310251657293663</v>
      </c>
      <c r="AB23" s="43">
        <v>0.3613372093023256</v>
      </c>
      <c r="AC23" s="43">
        <v>0.24941770186335405</v>
      </c>
      <c r="AD23" s="43">
        <v>0.29598893499308437</v>
      </c>
      <c r="AE23" s="43">
        <v>0.22391752577319587</v>
      </c>
      <c r="AF23" s="43">
        <v>0.29152542372881357</v>
      </c>
    </row>
    <row r="24" spans="2:32" x14ac:dyDescent="0.25">
      <c r="B24" s="106">
        <v>8</v>
      </c>
      <c r="C24" s="43">
        <v>0.42374095084645252</v>
      </c>
      <c r="D24" s="43">
        <v>0.51083941466396665</v>
      </c>
      <c r="E24" s="43">
        <v>0.38334061877701686</v>
      </c>
      <c r="F24" s="43">
        <v>0.4739115072042715</v>
      </c>
      <c r="G24" s="43">
        <v>0.35075086638428954</v>
      </c>
      <c r="H24" s="43">
        <v>0.44250719204951616</v>
      </c>
      <c r="J24" s="106">
        <v>8</v>
      </c>
      <c r="K24" s="43">
        <v>0.49309846816772024</v>
      </c>
      <c r="L24" s="43">
        <v>0.51474702727908606</v>
      </c>
      <c r="M24" s="43">
        <v>0.44808743169398907</v>
      </c>
      <c r="N24" s="43">
        <v>0.47661803217358772</v>
      </c>
      <c r="O24" s="43">
        <v>0.40843708449172006</v>
      </c>
      <c r="P24" s="43">
        <v>0.43708240534521159</v>
      </c>
      <c r="R24" s="106">
        <v>8</v>
      </c>
      <c r="S24" s="43">
        <v>0.40211535610141846</v>
      </c>
      <c r="T24" s="43">
        <v>0.47417475728155339</v>
      </c>
      <c r="U24" s="43">
        <v>0.34254596556973882</v>
      </c>
      <c r="V24" s="43">
        <v>0.43612964728312681</v>
      </c>
      <c r="W24" s="43">
        <v>0.3164314757235111</v>
      </c>
      <c r="X24" s="43">
        <v>0.39581036383682472</v>
      </c>
      <c r="Z24" s="106">
        <v>8</v>
      </c>
      <c r="AA24" s="43">
        <v>0.2726851851851852</v>
      </c>
      <c r="AB24" s="43">
        <v>0.33488778781696299</v>
      </c>
      <c r="AC24" s="43">
        <v>0.22533448840119358</v>
      </c>
      <c r="AD24" s="43">
        <v>0.28038507821901326</v>
      </c>
      <c r="AE24" s="43">
        <v>0.20020263424518744</v>
      </c>
      <c r="AF24" s="43">
        <v>0.24207492795389049</v>
      </c>
    </row>
    <row r="25" spans="2:32" x14ac:dyDescent="0.25">
      <c r="B25" s="106">
        <v>9</v>
      </c>
      <c r="C25" s="43">
        <v>0.37943281006430823</v>
      </c>
      <c r="D25" s="43">
        <v>0.48477116314172253</v>
      </c>
      <c r="E25" s="43">
        <v>0.34725410559773973</v>
      </c>
      <c r="F25" s="43">
        <v>0.45464775147691194</v>
      </c>
      <c r="G25" s="43">
        <v>0.31641598624838846</v>
      </c>
      <c r="H25" s="43">
        <v>0.43128578865174388</v>
      </c>
      <c r="J25" s="106">
        <v>9</v>
      </c>
      <c r="K25" s="43">
        <v>0.45600547791714652</v>
      </c>
      <c r="L25" s="43">
        <v>0.49180385411913369</v>
      </c>
      <c r="M25" s="43">
        <v>0.41507986329078606</v>
      </c>
      <c r="N25" s="43">
        <v>0.46165966386554624</v>
      </c>
      <c r="O25" s="43">
        <v>0.37674993137524021</v>
      </c>
      <c r="P25" s="43">
        <v>0.42229826062161391</v>
      </c>
      <c r="R25" s="106">
        <v>9</v>
      </c>
      <c r="S25" s="43">
        <v>0.35934846864977044</v>
      </c>
      <c r="T25" s="43">
        <v>0.4505952380952381</v>
      </c>
      <c r="U25" s="43">
        <v>0.31507027589796982</v>
      </c>
      <c r="V25" s="43">
        <v>0.43094758064516131</v>
      </c>
      <c r="W25" s="43">
        <v>0.27860696517412936</v>
      </c>
      <c r="X25" s="43">
        <v>0.3818770226537217</v>
      </c>
      <c r="Z25" s="106">
        <v>9</v>
      </c>
      <c r="AA25" s="43">
        <v>0.2405151552438374</v>
      </c>
      <c r="AB25" s="43">
        <v>0.31935771632471011</v>
      </c>
      <c r="AC25" s="43">
        <v>0.20354158376442499</v>
      </c>
      <c r="AD25" s="43">
        <v>0.28158458244111351</v>
      </c>
      <c r="AE25" s="43">
        <v>0.17919799498746866</v>
      </c>
      <c r="AF25" s="43">
        <v>0.24</v>
      </c>
    </row>
    <row r="26" spans="2:32" x14ac:dyDescent="0.25">
      <c r="B26" s="106">
        <v>10</v>
      </c>
      <c r="C26" s="43">
        <v>0.33787151390772163</v>
      </c>
      <c r="D26" s="43">
        <v>0.45907938215630523</v>
      </c>
      <c r="E26" s="43">
        <v>0.31131317841506695</v>
      </c>
      <c r="F26" s="43">
        <v>0.43861206016772419</v>
      </c>
      <c r="G26" s="43">
        <v>0.28514768556155001</v>
      </c>
      <c r="H26" s="43">
        <v>0.41410672853828306</v>
      </c>
      <c r="J26" s="106">
        <v>10</v>
      </c>
      <c r="K26" s="43">
        <v>0.41927912824811397</v>
      </c>
      <c r="L26" s="43">
        <v>0.46385173529154644</v>
      </c>
      <c r="M26" s="43">
        <v>0.38764279162844995</v>
      </c>
      <c r="N26" s="43">
        <v>0.44920824619061844</v>
      </c>
      <c r="O26" s="43">
        <v>0.34480550664318871</v>
      </c>
      <c r="P26" s="43">
        <v>0.40960099750623441</v>
      </c>
      <c r="R26" s="106">
        <v>10</v>
      </c>
      <c r="S26" s="43">
        <v>0.32401788565953371</v>
      </c>
      <c r="T26" s="43">
        <v>0.42872550781952184</v>
      </c>
      <c r="U26" s="43">
        <v>0.28558665872543182</v>
      </c>
      <c r="V26" s="43">
        <v>0.41521739130434782</v>
      </c>
      <c r="W26" s="43">
        <v>0.24771453848422295</v>
      </c>
      <c r="X26" s="43">
        <v>0.35071090047393366</v>
      </c>
      <c r="Z26" s="106">
        <v>10</v>
      </c>
      <c r="AA26" s="43">
        <v>0.21074301034086557</v>
      </c>
      <c r="AB26" s="43">
        <v>0.29389190917812602</v>
      </c>
      <c r="AC26" s="43">
        <v>0.18042002545608823</v>
      </c>
      <c r="AD26" s="43">
        <v>0.27116827438370844</v>
      </c>
      <c r="AE26" s="43">
        <v>0.1617549302016397</v>
      </c>
      <c r="AF26" s="43">
        <v>0.25252525252525254</v>
      </c>
    </row>
    <row r="27" spans="2:32" x14ac:dyDescent="0.25">
      <c r="B27" s="106">
        <v>11</v>
      </c>
      <c r="C27" s="43">
        <v>0.29701742127452441</v>
      </c>
      <c r="D27" s="43">
        <v>0.43083994406833631</v>
      </c>
      <c r="E27" s="43">
        <v>0.27560561977813391</v>
      </c>
      <c r="F27" s="43">
        <v>0.42162688249154801</v>
      </c>
      <c r="G27" s="43">
        <v>0.25501774390598636</v>
      </c>
      <c r="H27" s="43">
        <v>0.39560671665434577</v>
      </c>
      <c r="J27" s="106">
        <v>11</v>
      </c>
      <c r="K27" s="43">
        <v>0.38003992015968063</v>
      </c>
      <c r="L27" s="43">
        <v>0.43707042253521128</v>
      </c>
      <c r="M27" s="43">
        <v>0.35820895522388058</v>
      </c>
      <c r="N27" s="43">
        <v>0.44124999999999998</v>
      </c>
      <c r="O27" s="43">
        <v>0.31620243232640249</v>
      </c>
      <c r="P27" s="43">
        <v>0.38301749271137026</v>
      </c>
      <c r="R27" s="106">
        <v>11</v>
      </c>
      <c r="S27" s="43">
        <v>0.28282101367328055</v>
      </c>
      <c r="T27" s="43">
        <v>0.40512249443207127</v>
      </c>
      <c r="U27" s="43">
        <v>0.254839845124956</v>
      </c>
      <c r="V27" s="43">
        <v>0.41400875547217009</v>
      </c>
      <c r="W27" s="43">
        <v>0.22491349480968859</v>
      </c>
      <c r="X27" s="43">
        <v>0.34206896551724136</v>
      </c>
      <c r="Z27" s="106">
        <v>11</v>
      </c>
      <c r="AA27" s="43">
        <v>0.18483465720241113</v>
      </c>
      <c r="AB27" s="43">
        <v>0.27984274481772697</v>
      </c>
      <c r="AC27" s="43">
        <v>0.15788267644362969</v>
      </c>
      <c r="AD27" s="43">
        <v>0.25392986698911729</v>
      </c>
      <c r="AE27" s="43">
        <v>0.14519624367926801</v>
      </c>
      <c r="AF27" s="43">
        <v>0.21643835616438356</v>
      </c>
    </row>
    <row r="28" spans="2:32" x14ac:dyDescent="0.25">
      <c r="B28" s="106">
        <v>12</v>
      </c>
      <c r="C28" s="43">
        <v>0.25510286405808796</v>
      </c>
      <c r="D28" s="43">
        <v>0.39870685762791452</v>
      </c>
      <c r="E28" s="43">
        <v>0.23873143890857013</v>
      </c>
      <c r="F28" s="43">
        <v>0.39982750123213406</v>
      </c>
      <c r="G28" s="43">
        <v>0.22137564658185377</v>
      </c>
      <c r="H28" s="43">
        <v>0.37211356466876971</v>
      </c>
      <c r="J28" s="106">
        <v>12</v>
      </c>
      <c r="K28" s="43">
        <v>0.33644278606965172</v>
      </c>
      <c r="L28" s="43">
        <v>0.41093948212819936</v>
      </c>
      <c r="M28" s="43">
        <v>0.31689472971142124</v>
      </c>
      <c r="N28" s="43">
        <v>0.4053221904552452</v>
      </c>
      <c r="O28" s="43">
        <v>0.28610557768924305</v>
      </c>
      <c r="P28" s="43">
        <v>0.35736961451247168</v>
      </c>
      <c r="R28" s="106">
        <v>12</v>
      </c>
      <c r="S28" s="43">
        <v>0.24703401001845504</v>
      </c>
      <c r="T28" s="43">
        <v>0.37307911212293682</v>
      </c>
      <c r="U28" s="43">
        <v>0.21504916631038906</v>
      </c>
      <c r="V28" s="43">
        <v>0.40227272727272728</v>
      </c>
      <c r="W28" s="43">
        <v>0.19623430962343097</v>
      </c>
      <c r="X28" s="43">
        <v>0.30064308681672025</v>
      </c>
      <c r="Z28" s="106">
        <v>12</v>
      </c>
      <c r="AA28" s="43">
        <v>0.16117314677788241</v>
      </c>
      <c r="AB28" s="43">
        <v>0.2585345545378851</v>
      </c>
      <c r="AC28" s="43">
        <v>0.13274562412163027</v>
      </c>
      <c r="AD28" s="43">
        <v>0.22429906542056074</v>
      </c>
      <c r="AE28" s="43">
        <v>0.1210568886492316</v>
      </c>
      <c r="AF28" s="43">
        <v>0.17528735632183909</v>
      </c>
    </row>
    <row r="29" spans="2:32" x14ac:dyDescent="0.25">
      <c r="B29" s="106">
        <v>13</v>
      </c>
      <c r="C29" s="43">
        <v>0.21186911420857502</v>
      </c>
      <c r="D29" s="43">
        <v>0.35823841343067081</v>
      </c>
      <c r="E29" s="43">
        <v>0.20018403496664366</v>
      </c>
      <c r="F29" s="43">
        <v>0.36971695942318017</v>
      </c>
      <c r="G29" s="43">
        <v>0.18398450656786797</v>
      </c>
      <c r="H29" s="43">
        <v>0.34433667083854819</v>
      </c>
      <c r="J29" s="106">
        <v>13</v>
      </c>
      <c r="K29" s="43">
        <v>0.2860305745914602</v>
      </c>
      <c r="L29" s="43">
        <v>0.37318583172637776</v>
      </c>
      <c r="M29" s="43">
        <v>0.26826666666666665</v>
      </c>
      <c r="N29" s="43">
        <v>0.37099971679410931</v>
      </c>
      <c r="O29" s="43">
        <v>0.23293432546101586</v>
      </c>
      <c r="P29" s="43">
        <v>0.3342857142857143</v>
      </c>
      <c r="R29" s="106">
        <v>13</v>
      </c>
      <c r="S29" s="43">
        <v>0.20407124681933841</v>
      </c>
      <c r="T29" s="43">
        <v>0.33717901004838108</v>
      </c>
      <c r="U29" s="43">
        <v>0.17796830345544298</v>
      </c>
      <c r="V29" s="43">
        <v>0.35162790697674418</v>
      </c>
      <c r="W29" s="43">
        <v>0.16067028092656482</v>
      </c>
      <c r="X29" s="43">
        <v>0.27976190476190477</v>
      </c>
      <c r="Z29" s="106">
        <v>13</v>
      </c>
      <c r="AA29" s="43">
        <v>0.13238337844292311</v>
      </c>
      <c r="AB29" s="43">
        <v>0.22410358565737051</v>
      </c>
      <c r="AC29" s="43">
        <v>0.10796841349605169</v>
      </c>
      <c r="AD29" s="43">
        <v>0.20814479638009051</v>
      </c>
      <c r="AE29" s="43">
        <v>9.6171516079632466E-2</v>
      </c>
      <c r="AF29" s="43">
        <v>0.15737704918032788</v>
      </c>
    </row>
    <row r="30" spans="2:32" x14ac:dyDescent="0.25">
      <c r="B30" s="106">
        <v>14</v>
      </c>
      <c r="C30" s="43">
        <v>0.1619772485473443</v>
      </c>
      <c r="D30" s="43">
        <v>0.30113654452261945</v>
      </c>
      <c r="E30" s="43">
        <v>0.15223754573599774</v>
      </c>
      <c r="F30" s="43">
        <v>0.31572700296735906</v>
      </c>
      <c r="G30" s="43">
        <v>0.13837743050183093</v>
      </c>
      <c r="H30" s="43">
        <v>0.28608401353772644</v>
      </c>
      <c r="J30" s="106">
        <v>14</v>
      </c>
      <c r="K30" s="43">
        <v>0.22249318605651988</v>
      </c>
      <c r="L30" s="43">
        <v>0.32296152243367132</v>
      </c>
      <c r="M30" s="43">
        <v>0.20578703703703705</v>
      </c>
      <c r="N30" s="43">
        <v>0.30777945619335345</v>
      </c>
      <c r="O30" s="43">
        <v>0.17910447761194029</v>
      </c>
      <c r="P30" s="43">
        <v>0.28216704288939054</v>
      </c>
      <c r="R30" s="106">
        <v>14</v>
      </c>
      <c r="S30" s="43">
        <v>0.15603769449923297</v>
      </c>
      <c r="T30" s="43">
        <v>0.29223300970873789</v>
      </c>
      <c r="U30" s="43">
        <v>0.13413098236775819</v>
      </c>
      <c r="V30" s="43">
        <v>0.30141843971631205</v>
      </c>
      <c r="W30" s="43">
        <v>0.12218268090154211</v>
      </c>
      <c r="X30" s="43">
        <v>0.23076923076923078</v>
      </c>
      <c r="Z30" s="106">
        <v>14</v>
      </c>
      <c r="AA30" s="43">
        <v>0.10724391624221845</v>
      </c>
      <c r="AB30" s="43">
        <v>0.1936245572609209</v>
      </c>
      <c r="AC30" s="43">
        <v>8.3252190847127552E-2</v>
      </c>
      <c r="AD30" s="43">
        <v>0.18620689655172415</v>
      </c>
      <c r="AE30" s="43">
        <v>6.890581717451523E-2</v>
      </c>
      <c r="AF30" s="43">
        <v>0.14233576642335766</v>
      </c>
    </row>
    <row r="31" spans="2:32" x14ac:dyDescent="0.25">
      <c r="B31" s="106">
        <v>15</v>
      </c>
      <c r="C31" s="43">
        <v>0.10336479277800574</v>
      </c>
      <c r="D31" s="43">
        <v>0.21542610110002997</v>
      </c>
      <c r="E31" s="43">
        <v>9.6526822558459416E-2</v>
      </c>
      <c r="F31" s="43">
        <v>0.22722580645161292</v>
      </c>
      <c r="G31" s="43">
        <v>8.5825096959839864E-2</v>
      </c>
      <c r="H31" s="43">
        <v>0.20273694880892043</v>
      </c>
      <c r="J31" s="106">
        <v>15</v>
      </c>
      <c r="K31" s="43">
        <v>0.15032307107563664</v>
      </c>
      <c r="L31" s="43">
        <v>0.22578140166957872</v>
      </c>
      <c r="M31" s="43">
        <v>0.13772632828732562</v>
      </c>
      <c r="N31" s="43">
        <v>0.2349896480331263</v>
      </c>
      <c r="O31" s="43">
        <v>0.11601049868766404</v>
      </c>
      <c r="P31" s="43">
        <v>0.19897435897435897</v>
      </c>
      <c r="R31" s="106">
        <v>15</v>
      </c>
      <c r="S31" s="43">
        <v>9.7917839054586384E-2</v>
      </c>
      <c r="T31" s="43">
        <v>0.2064724919093851</v>
      </c>
      <c r="U31" s="43">
        <v>8.3106796116504858E-2</v>
      </c>
      <c r="V31" s="43">
        <v>0.17673716012084592</v>
      </c>
      <c r="W31" s="43">
        <v>6.470165348670022E-2</v>
      </c>
      <c r="X31" s="43">
        <v>0.16447368421052633</v>
      </c>
      <c r="Z31" s="106">
        <v>15</v>
      </c>
      <c r="AA31" s="43">
        <v>6.8593663146192335E-2</v>
      </c>
      <c r="AB31" s="43">
        <v>0.15285714285714286</v>
      </c>
      <c r="AC31" s="43">
        <v>5.2900401313389273E-2</v>
      </c>
      <c r="AD31" s="43">
        <v>0.13698630136986301</v>
      </c>
      <c r="AE31" s="43">
        <v>4.5066045066045064E-2</v>
      </c>
      <c r="AF31" s="43">
        <v>0.11666666666666667</v>
      </c>
    </row>
    <row r="32" spans="2:32" x14ac:dyDescent="0.25">
      <c r="B32" s="106">
        <v>16</v>
      </c>
      <c r="C32" s="43">
        <v>3.3323941497400172E-2</v>
      </c>
      <c r="D32" s="43">
        <v>6.1662043458159961E-2</v>
      </c>
      <c r="E32" s="43">
        <v>2.6331187829139849E-2</v>
      </c>
      <c r="F32" s="43">
        <v>5.9884314392650559E-2</v>
      </c>
      <c r="G32" s="43">
        <v>2.4009694766340982E-2</v>
      </c>
      <c r="H32" s="43">
        <v>5.0100874243443172E-2</v>
      </c>
      <c r="J32" s="106">
        <v>16</v>
      </c>
      <c r="K32" s="43">
        <v>4.2225031605562582E-2</v>
      </c>
      <c r="L32" s="43">
        <v>6.39803974952355E-2</v>
      </c>
      <c r="M32" s="43">
        <v>4.5317220543806644E-2</v>
      </c>
      <c r="N32" s="43">
        <v>5.4843304843304845E-2</v>
      </c>
      <c r="O32" s="43">
        <v>3.5248041775456922E-2</v>
      </c>
      <c r="P32" s="43">
        <v>5.9139784946236562E-2</v>
      </c>
      <c r="R32" s="106">
        <v>16</v>
      </c>
      <c r="S32" s="43">
        <v>2.6019690576652602E-2</v>
      </c>
      <c r="T32" s="43">
        <v>5.1694915254237285E-2</v>
      </c>
      <c r="U32" s="43">
        <v>1.5954950727358048E-2</v>
      </c>
      <c r="V32" s="43">
        <v>2.6530612244897958E-2</v>
      </c>
      <c r="W32" s="43">
        <v>1.2173913043478261E-2</v>
      </c>
      <c r="X32" s="43">
        <v>2.1276595744680851E-2</v>
      </c>
      <c r="Z32" s="106">
        <v>16</v>
      </c>
      <c r="AA32" s="43">
        <v>2.2113992365407398E-2</v>
      </c>
      <c r="AB32" s="43">
        <v>5.6140350877192984E-2</v>
      </c>
      <c r="AC32" s="43">
        <v>1.7500514721021206E-2</v>
      </c>
      <c r="AD32" s="43">
        <v>3.6036036036036036E-2</v>
      </c>
      <c r="AE32" s="43">
        <v>1.225382932166302E-2</v>
      </c>
      <c r="AF32" s="43">
        <v>3.7914691943127965E-2</v>
      </c>
    </row>
    <row r="35" spans="2:26" ht="18.75" x14ac:dyDescent="0.3">
      <c r="B35" s="125" t="s">
        <v>46</v>
      </c>
      <c r="C35" s="125"/>
      <c r="D35" s="125"/>
      <c r="E35" s="125"/>
      <c r="F35" s="125"/>
      <c r="G35" s="125"/>
      <c r="H35" s="125"/>
      <c r="I35" s="125"/>
      <c r="J35" s="125"/>
      <c r="K35" s="125"/>
      <c r="L35" s="125"/>
      <c r="M35" s="125"/>
      <c r="N35" s="125"/>
      <c r="O35" s="125"/>
      <c r="P35" s="125"/>
      <c r="Q35" s="125"/>
      <c r="R35" s="125"/>
      <c r="S35" s="125"/>
      <c r="T35" s="125"/>
      <c r="U35" s="125"/>
      <c r="V35" s="125"/>
      <c r="W35" s="125"/>
      <c r="X35" s="125"/>
      <c r="Y35" s="125"/>
      <c r="Z35" s="125"/>
    </row>
    <row r="37" spans="2:26" x14ac:dyDescent="0.25">
      <c r="B37" s="4" t="s">
        <v>538</v>
      </c>
      <c r="C37" s="4" t="s">
        <v>512</v>
      </c>
      <c r="D37" s="4" t="s">
        <v>513</v>
      </c>
      <c r="E37" s="4" t="s">
        <v>514</v>
      </c>
      <c r="F37" s="4" t="s">
        <v>515</v>
      </c>
      <c r="G37" s="4" t="s">
        <v>516</v>
      </c>
      <c r="H37" s="4" t="s">
        <v>517</v>
      </c>
      <c r="I37" s="4" t="s">
        <v>518</v>
      </c>
      <c r="J37" s="4" t="s">
        <v>519</v>
      </c>
      <c r="K37" s="4" t="s">
        <v>520</v>
      </c>
      <c r="L37" s="4" t="s">
        <v>521</v>
      </c>
      <c r="M37" s="4" t="s">
        <v>522</v>
      </c>
      <c r="N37" s="4" t="s">
        <v>523</v>
      </c>
      <c r="O37" s="4" t="s">
        <v>524</v>
      </c>
      <c r="P37" s="4" t="s">
        <v>525</v>
      </c>
      <c r="Q37" s="4" t="s">
        <v>526</v>
      </c>
      <c r="R37" s="4" t="s">
        <v>527</v>
      </c>
      <c r="S37" s="4" t="s">
        <v>528</v>
      </c>
      <c r="T37" s="4" t="s">
        <v>529</v>
      </c>
      <c r="U37" s="4" t="s">
        <v>530</v>
      </c>
      <c r="V37" s="4" t="s">
        <v>531</v>
      </c>
      <c r="W37" s="4" t="s">
        <v>532</v>
      </c>
      <c r="X37" s="4" t="s">
        <v>533</v>
      </c>
      <c r="Y37" s="4" t="s">
        <v>534</v>
      </c>
      <c r="Z37" s="4" t="s">
        <v>535</v>
      </c>
    </row>
    <row r="38" spans="2:26" x14ac:dyDescent="0.25">
      <c r="B38" s="4">
        <v>0</v>
      </c>
      <c r="C38" s="43">
        <f t="shared" ref="C38:Q38" si="0">(C74+C92)/C56</f>
        <v>0.78320546691145376</v>
      </c>
      <c r="D38" s="43">
        <f t="shared" si="0"/>
        <v>0.73557492735574925</v>
      </c>
      <c r="E38" s="43">
        <f t="shared" si="0"/>
        <v>0.72623623688839667</v>
      </c>
      <c r="F38" s="43">
        <f t="shared" si="0"/>
        <v>0.6875</v>
      </c>
      <c r="G38" s="43">
        <f t="shared" si="0"/>
        <v>0.71194528391919831</v>
      </c>
      <c r="H38" s="43">
        <f t="shared" si="0"/>
        <v>0.55555555555555558</v>
      </c>
      <c r="I38" s="43">
        <f t="shared" si="0"/>
        <v>0.81929784575241482</v>
      </c>
      <c r="J38" s="43">
        <f t="shared" si="0"/>
        <v>0.73583389149363698</v>
      </c>
      <c r="K38" s="43">
        <f t="shared" si="0"/>
        <v>0.75118259224219486</v>
      </c>
      <c r="L38" s="43">
        <f t="shared" si="0"/>
        <v>0.77777777777777779</v>
      </c>
      <c r="M38" s="43">
        <f t="shared" si="0"/>
        <v>0.731304347826087</v>
      </c>
      <c r="N38" s="43">
        <f t="shared" si="0"/>
        <v>0.66666666666666663</v>
      </c>
      <c r="O38" s="43">
        <f t="shared" si="0"/>
        <v>0.77226999837741361</v>
      </c>
      <c r="P38" s="43">
        <f t="shared" si="0"/>
        <v>0.6739811912225705</v>
      </c>
      <c r="Q38" s="43">
        <f t="shared" si="0"/>
        <v>0.65531561461794019</v>
      </c>
      <c r="R38" s="43">
        <v>0.6</v>
      </c>
      <c r="S38" s="43">
        <f t="shared" ref="S38:S54" si="1">(S74+S92)/S56</f>
        <v>0.65861027190332322</v>
      </c>
      <c r="T38" s="43">
        <v>0.68</v>
      </c>
      <c r="U38" s="43">
        <f t="shared" ref="U38:W54" si="2">(U74+U92)/U56</f>
        <v>0.53320518385316551</v>
      </c>
      <c r="V38" s="43">
        <f t="shared" si="2"/>
        <v>0.53125</v>
      </c>
      <c r="W38" s="43">
        <f t="shared" si="2"/>
        <v>0.45534150612959717</v>
      </c>
      <c r="X38" s="43">
        <v>0.33</v>
      </c>
      <c r="Y38" s="43">
        <f t="shared" ref="Y38:Y54" si="3">(Y74+Y92)/Y56</f>
        <v>0.40298507462686567</v>
      </c>
      <c r="Z38" s="43">
        <v>0.67</v>
      </c>
    </row>
    <row r="39" spans="2:26" x14ac:dyDescent="0.25">
      <c r="B39" s="4">
        <v>1</v>
      </c>
      <c r="C39" s="43">
        <f t="shared" ref="C39:Q39" si="4">(C75+C93)/C57</f>
        <v>0.76973467175644472</v>
      </c>
      <c r="D39" s="43">
        <f t="shared" si="4"/>
        <v>0.71424510994547941</v>
      </c>
      <c r="E39" s="43">
        <f t="shared" si="4"/>
        <v>0.70347521193022944</v>
      </c>
      <c r="F39" s="43">
        <f t="shared" si="4"/>
        <v>0.61132075471698111</v>
      </c>
      <c r="G39" s="43">
        <f t="shared" si="4"/>
        <v>0.68758533501896335</v>
      </c>
      <c r="H39" s="43">
        <f t="shared" si="4"/>
        <v>0.5714285714285714</v>
      </c>
      <c r="I39" s="43">
        <f t="shared" si="4"/>
        <v>0.76916575956513211</v>
      </c>
      <c r="J39" s="43">
        <f t="shared" si="4"/>
        <v>0.69255713403335395</v>
      </c>
      <c r="K39" s="43">
        <f t="shared" si="4"/>
        <v>0.69601191461194767</v>
      </c>
      <c r="L39" s="43">
        <f t="shared" si="4"/>
        <v>0.56934306569343063</v>
      </c>
      <c r="M39" s="43">
        <f t="shared" si="4"/>
        <v>0.68288060644346182</v>
      </c>
      <c r="N39" s="43">
        <f t="shared" si="4"/>
        <v>0.68316831683168322</v>
      </c>
      <c r="O39" s="43">
        <f t="shared" si="4"/>
        <v>0.74564352961815095</v>
      </c>
      <c r="P39" s="43">
        <f t="shared" si="4"/>
        <v>0.65525328330206378</v>
      </c>
      <c r="Q39" s="43">
        <f t="shared" si="4"/>
        <v>0.62868029095947353</v>
      </c>
      <c r="R39" s="43">
        <v>0.54</v>
      </c>
      <c r="S39" s="43">
        <f t="shared" si="1"/>
        <v>0.63008631319358821</v>
      </c>
      <c r="T39" s="43">
        <f t="shared" ref="T39:T54" si="5">(T75+T93)/T57</f>
        <v>0.68421052631578949</v>
      </c>
      <c r="U39" s="43">
        <f t="shared" si="2"/>
        <v>0.5223478850938702</v>
      </c>
      <c r="V39" s="43">
        <f t="shared" si="2"/>
        <v>0.47384615384615386</v>
      </c>
      <c r="W39" s="43">
        <f t="shared" si="2"/>
        <v>0.43083652268999451</v>
      </c>
      <c r="X39" s="43">
        <f t="shared" ref="X39:X54" si="6">(X75+X93)/X57</f>
        <v>0.33333333333333331</v>
      </c>
      <c r="Y39" s="43">
        <f t="shared" si="3"/>
        <v>0.40128068303094983</v>
      </c>
      <c r="Z39" s="43">
        <f t="shared" ref="Z39:Z54" si="7">(Z75+Z93)/Z57</f>
        <v>0.66666666666666663</v>
      </c>
    </row>
    <row r="40" spans="2:26" x14ac:dyDescent="0.25">
      <c r="B40" s="4">
        <v>2</v>
      </c>
      <c r="C40" s="43">
        <f t="shared" ref="C40:Q40" si="8">(C76+C94)/C58</f>
        <v>0.73511271628290797</v>
      </c>
      <c r="D40" s="43">
        <f t="shared" si="8"/>
        <v>0.68773035887487877</v>
      </c>
      <c r="E40" s="43">
        <f t="shared" si="8"/>
        <v>0.65948275862068961</v>
      </c>
      <c r="F40" s="43">
        <f t="shared" si="8"/>
        <v>0.58227848101265822</v>
      </c>
      <c r="G40" s="43">
        <f t="shared" si="8"/>
        <v>0.64498101746393321</v>
      </c>
      <c r="H40" s="43">
        <f t="shared" si="8"/>
        <v>0.61856963613550819</v>
      </c>
      <c r="I40" s="43">
        <f t="shared" si="8"/>
        <v>0.71641648569314842</v>
      </c>
      <c r="J40" s="43">
        <f t="shared" si="8"/>
        <v>0.66136551319960579</v>
      </c>
      <c r="K40" s="43">
        <f t="shared" si="8"/>
        <v>0.64783985292615665</v>
      </c>
      <c r="L40" s="43">
        <f t="shared" si="8"/>
        <v>0.55023474178403753</v>
      </c>
      <c r="M40" s="43">
        <f t="shared" si="8"/>
        <v>0.62641664949515763</v>
      </c>
      <c r="N40" s="43">
        <f t="shared" si="8"/>
        <v>0.58018867924528306</v>
      </c>
      <c r="O40" s="43">
        <f t="shared" si="8"/>
        <v>0.70149278188342867</v>
      </c>
      <c r="P40" s="43">
        <f t="shared" si="8"/>
        <v>0.61830209481808163</v>
      </c>
      <c r="Q40" s="43">
        <f t="shared" si="8"/>
        <v>0.58206185567010305</v>
      </c>
      <c r="R40" s="43">
        <f t="shared" ref="R40:R54" si="9">(R76+R94)/R58</f>
        <v>0.53781512605042014</v>
      </c>
      <c r="S40" s="43">
        <f t="shared" si="1"/>
        <v>0.58283192940232653</v>
      </c>
      <c r="T40" s="43">
        <f t="shared" si="5"/>
        <v>0.57692307692307687</v>
      </c>
      <c r="U40" s="43">
        <f t="shared" si="2"/>
        <v>0.50054185557890085</v>
      </c>
      <c r="V40" s="43">
        <f t="shared" si="2"/>
        <v>0.50405405405405401</v>
      </c>
      <c r="W40" s="43">
        <f t="shared" si="2"/>
        <v>0.40005887547836327</v>
      </c>
      <c r="X40" s="43">
        <f t="shared" si="6"/>
        <v>0.3783783783783784</v>
      </c>
      <c r="Y40" s="43">
        <f t="shared" si="3"/>
        <v>0.39768786127167632</v>
      </c>
      <c r="Z40" s="43">
        <f t="shared" si="7"/>
        <v>0.52941176470588236</v>
      </c>
    </row>
    <row r="41" spans="2:26" x14ac:dyDescent="0.25">
      <c r="B41" s="4">
        <v>3</v>
      </c>
      <c r="C41" s="43">
        <f t="shared" ref="C41:Q41" si="10">(C77+C95)/C59</f>
        <v>0.6892267059220103</v>
      </c>
      <c r="D41" s="43">
        <f t="shared" si="10"/>
        <v>0.6595099395918097</v>
      </c>
      <c r="E41" s="43">
        <f t="shared" si="10"/>
        <v>0.6124282294116401</v>
      </c>
      <c r="F41" s="43">
        <f t="shared" si="10"/>
        <v>0.5627960150253144</v>
      </c>
      <c r="G41" s="43">
        <f t="shared" si="10"/>
        <v>0.59382135354826926</v>
      </c>
      <c r="H41" s="43">
        <f t="shared" si="10"/>
        <v>0.55922865013774103</v>
      </c>
      <c r="I41" s="43">
        <f t="shared" si="10"/>
        <v>0.67443461873006672</v>
      </c>
      <c r="J41" s="43">
        <f t="shared" si="10"/>
        <v>0.63729161909111665</v>
      </c>
      <c r="K41" s="43">
        <f t="shared" si="10"/>
        <v>0.6037285607755406</v>
      </c>
      <c r="L41" s="43">
        <f t="shared" si="10"/>
        <v>0.53352180936995153</v>
      </c>
      <c r="M41" s="43">
        <f t="shared" si="10"/>
        <v>0.58535462081670253</v>
      </c>
      <c r="N41" s="43">
        <f t="shared" si="10"/>
        <v>0.54612937433722164</v>
      </c>
      <c r="O41" s="43">
        <f t="shared" si="10"/>
        <v>0.65067868141895746</v>
      </c>
      <c r="P41" s="43">
        <f t="shared" si="10"/>
        <v>0.59895913056788608</v>
      </c>
      <c r="Q41" s="43">
        <f t="shared" si="10"/>
        <v>0.54393368500376793</v>
      </c>
      <c r="R41" s="43">
        <f t="shared" si="9"/>
        <v>0.50671785028790783</v>
      </c>
      <c r="S41" s="43">
        <f t="shared" si="1"/>
        <v>0.53568089747584913</v>
      </c>
      <c r="T41" s="43">
        <f t="shared" si="5"/>
        <v>0.52173913043478259</v>
      </c>
      <c r="U41" s="43">
        <f t="shared" si="2"/>
        <v>0.4692802546342994</v>
      </c>
      <c r="V41" s="43">
        <f t="shared" si="2"/>
        <v>0.46919431279620855</v>
      </c>
      <c r="W41" s="43">
        <f t="shared" si="2"/>
        <v>0.38202463433410316</v>
      </c>
      <c r="X41" s="43">
        <f t="shared" si="6"/>
        <v>0.39805825242718446</v>
      </c>
      <c r="Y41" s="43">
        <f t="shared" si="3"/>
        <v>0.37610111068556107</v>
      </c>
      <c r="Z41" s="43">
        <f t="shared" si="7"/>
        <v>0.32653061224489793</v>
      </c>
    </row>
    <row r="42" spans="2:26" x14ac:dyDescent="0.25">
      <c r="B42" s="4">
        <v>4</v>
      </c>
      <c r="C42" s="43">
        <f t="shared" ref="C42:Q42" si="11">(C78+C96)/C60</f>
        <v>0.63555359181118598</v>
      </c>
      <c r="D42" s="43">
        <f t="shared" si="11"/>
        <v>0.62892587403027922</v>
      </c>
      <c r="E42" s="43">
        <f t="shared" si="11"/>
        <v>0.5611708188621799</v>
      </c>
      <c r="F42" s="43">
        <f t="shared" si="11"/>
        <v>0.54481279599678312</v>
      </c>
      <c r="G42" s="43">
        <f t="shared" si="11"/>
        <v>0.5373588858284517</v>
      </c>
      <c r="H42" s="43">
        <f t="shared" si="11"/>
        <v>0.53241604477611937</v>
      </c>
      <c r="I42" s="43">
        <f t="shared" si="11"/>
        <v>0.63543533530613094</v>
      </c>
      <c r="J42" s="43">
        <f t="shared" si="11"/>
        <v>0.61507688998817078</v>
      </c>
      <c r="K42" s="43">
        <f t="shared" si="11"/>
        <v>0.57511454063178202</v>
      </c>
      <c r="L42" s="43">
        <f t="shared" si="11"/>
        <v>0.51575375666505086</v>
      </c>
      <c r="M42" s="43">
        <f t="shared" si="11"/>
        <v>0.54419608839217681</v>
      </c>
      <c r="N42" s="43">
        <f t="shared" si="11"/>
        <v>0.51283656856606141</v>
      </c>
      <c r="O42" s="43">
        <f t="shared" si="11"/>
        <v>0.59800138297160443</v>
      </c>
      <c r="P42" s="43">
        <f t="shared" si="11"/>
        <v>0.56780719280719283</v>
      </c>
      <c r="Q42" s="43">
        <f t="shared" si="11"/>
        <v>0.503</v>
      </c>
      <c r="R42" s="43">
        <f t="shared" si="9"/>
        <v>0.47705442902881534</v>
      </c>
      <c r="S42" s="43">
        <f t="shared" si="1"/>
        <v>0.47978863936591809</v>
      </c>
      <c r="T42" s="43">
        <f t="shared" si="5"/>
        <v>0.48739495798319327</v>
      </c>
      <c r="U42" s="43">
        <f t="shared" si="2"/>
        <v>0.43373182704276958</v>
      </c>
      <c r="V42" s="43">
        <f t="shared" si="2"/>
        <v>0.43833422317138282</v>
      </c>
      <c r="W42" s="43">
        <f t="shared" si="2"/>
        <v>0.3527828919416513</v>
      </c>
      <c r="X42" s="43">
        <f t="shared" si="6"/>
        <v>0.35950413223140498</v>
      </c>
      <c r="Y42" s="43">
        <f t="shared" si="3"/>
        <v>0.3368731563421829</v>
      </c>
      <c r="Z42" s="43">
        <f t="shared" si="7"/>
        <v>0.35365853658536583</v>
      </c>
    </row>
    <row r="43" spans="2:26" x14ac:dyDescent="0.25">
      <c r="B43" s="4">
        <v>5</v>
      </c>
      <c r="C43" s="43">
        <f t="shared" ref="C43:Q43" si="12">(C79+C97)/C61</f>
        <v>0.57953270055171235</v>
      </c>
      <c r="D43" s="43">
        <f t="shared" si="12"/>
        <v>0.59713094436040526</v>
      </c>
      <c r="E43" s="43">
        <f t="shared" si="12"/>
        <v>0.51159377000213357</v>
      </c>
      <c r="F43" s="43">
        <f t="shared" si="12"/>
        <v>0.5269641886587354</v>
      </c>
      <c r="G43" s="43">
        <f t="shared" si="12"/>
        <v>0.48175039246467816</v>
      </c>
      <c r="H43" s="43">
        <f t="shared" si="12"/>
        <v>0.50427350427350426</v>
      </c>
      <c r="I43" s="43">
        <f t="shared" si="12"/>
        <v>0.59800034265854074</v>
      </c>
      <c r="J43" s="43">
        <f t="shared" si="12"/>
        <v>0.59319335685397123</v>
      </c>
      <c r="K43" s="43">
        <f t="shared" si="12"/>
        <v>0.53724874031532754</v>
      </c>
      <c r="L43" s="43">
        <f t="shared" si="12"/>
        <v>0.51094890510948909</v>
      </c>
      <c r="M43" s="43">
        <f t="shared" si="12"/>
        <v>0.51403568587339465</v>
      </c>
      <c r="N43" s="43">
        <f t="shared" si="12"/>
        <v>0.48862679022746419</v>
      </c>
      <c r="O43" s="43">
        <f t="shared" si="12"/>
        <v>0.5427126314388393</v>
      </c>
      <c r="P43" s="43">
        <f t="shared" si="12"/>
        <v>0.54045749402526455</v>
      </c>
      <c r="Q43" s="43">
        <f t="shared" si="12"/>
        <v>0.45045248868778281</v>
      </c>
      <c r="R43" s="43">
        <f t="shared" si="9"/>
        <v>0.46858832224685881</v>
      </c>
      <c r="S43" s="43">
        <f t="shared" si="1"/>
        <v>0.42410608572105141</v>
      </c>
      <c r="T43" s="43">
        <f t="shared" si="5"/>
        <v>0.42669172932330829</v>
      </c>
      <c r="U43" s="43">
        <f t="shared" si="2"/>
        <v>0.39056426411930589</v>
      </c>
      <c r="V43" s="43">
        <f t="shared" si="2"/>
        <v>0.4174910961614563</v>
      </c>
      <c r="W43" s="43">
        <f t="shared" si="2"/>
        <v>0.31624335499113998</v>
      </c>
      <c r="X43" s="43">
        <f t="shared" si="6"/>
        <v>0.35326086956521741</v>
      </c>
      <c r="Y43" s="43">
        <f t="shared" si="3"/>
        <v>0.2987521409346709</v>
      </c>
      <c r="Z43" s="43">
        <f t="shared" si="7"/>
        <v>0.31543624161073824</v>
      </c>
    </row>
    <row r="44" spans="2:26" x14ac:dyDescent="0.25">
      <c r="B44" s="4">
        <v>6</v>
      </c>
      <c r="C44" s="43">
        <f t="shared" ref="C44:Q44" si="13">(C80+C98)/C62</f>
        <v>0.52463295960378231</v>
      </c>
      <c r="D44" s="43">
        <f t="shared" si="13"/>
        <v>0.56668412380088651</v>
      </c>
      <c r="E44" s="43">
        <f t="shared" si="13"/>
        <v>0.46434778185640774</v>
      </c>
      <c r="F44" s="43">
        <f t="shared" si="13"/>
        <v>0.5053133708024371</v>
      </c>
      <c r="G44" s="43">
        <f t="shared" si="13"/>
        <v>0.4327356994755458</v>
      </c>
      <c r="H44" s="43">
        <f t="shared" si="13"/>
        <v>0.48271980186873803</v>
      </c>
      <c r="I44" s="43">
        <f t="shared" si="13"/>
        <v>0.56121402997935022</v>
      </c>
      <c r="J44" s="43">
        <f t="shared" si="13"/>
        <v>0.56460942837622408</v>
      </c>
      <c r="K44" s="43">
        <f t="shared" si="13"/>
        <v>0.509643605870021</v>
      </c>
      <c r="L44" s="43">
        <f t="shared" si="13"/>
        <v>0.50833804409270777</v>
      </c>
      <c r="M44" s="43">
        <f t="shared" si="13"/>
        <v>0.47828435609334485</v>
      </c>
      <c r="N44" s="43">
        <f t="shared" si="13"/>
        <v>0.47151142954622993</v>
      </c>
      <c r="O44" s="43">
        <f t="shared" si="13"/>
        <v>0.49058971141781682</v>
      </c>
      <c r="P44" s="43">
        <f t="shared" si="13"/>
        <v>0.5155756207674943</v>
      </c>
      <c r="Q44" s="43">
        <f t="shared" si="13"/>
        <v>0.413226712772855</v>
      </c>
      <c r="R44" s="43">
        <f t="shared" si="9"/>
        <v>0.43990237949969496</v>
      </c>
      <c r="S44" s="43">
        <f t="shared" si="1"/>
        <v>0.37995444191343963</v>
      </c>
      <c r="T44" s="43">
        <f t="shared" si="5"/>
        <v>0.42255434782608697</v>
      </c>
      <c r="U44" s="43">
        <f t="shared" si="2"/>
        <v>0.35008393956351425</v>
      </c>
      <c r="V44" s="43">
        <f t="shared" si="2"/>
        <v>0.38841342988808425</v>
      </c>
      <c r="W44" s="43">
        <f t="shared" si="2"/>
        <v>0.27691188694929342</v>
      </c>
      <c r="X44" s="43">
        <f t="shared" si="6"/>
        <v>0.31034482758620691</v>
      </c>
      <c r="Y44" s="43">
        <f t="shared" si="3"/>
        <v>0.2543046357615894</v>
      </c>
      <c r="Z44" s="43">
        <f t="shared" si="7"/>
        <v>0.28270042194092826</v>
      </c>
    </row>
    <row r="45" spans="2:26" x14ac:dyDescent="0.25">
      <c r="B45" s="4">
        <v>7</v>
      </c>
      <c r="C45" s="43">
        <f t="shared" ref="C45:Q45" si="14">(C81+C99)/C63</f>
        <v>0.47238657904900044</v>
      </c>
      <c r="D45" s="43">
        <f t="shared" si="14"/>
        <v>0.53786754191237551</v>
      </c>
      <c r="E45" s="43">
        <f t="shared" si="14"/>
        <v>0.42171735114395337</v>
      </c>
      <c r="F45" s="43">
        <f t="shared" si="14"/>
        <v>0.49232736572890023</v>
      </c>
      <c r="G45" s="43">
        <f t="shared" si="14"/>
        <v>0.38908333782061638</v>
      </c>
      <c r="H45" s="43">
        <f t="shared" si="14"/>
        <v>0.4557237464522233</v>
      </c>
      <c r="I45" s="43">
        <f t="shared" si="14"/>
        <v>0.52583288629090441</v>
      </c>
      <c r="J45" s="43">
        <f t="shared" si="14"/>
        <v>0.53947368421052633</v>
      </c>
      <c r="K45" s="43">
        <f t="shared" si="14"/>
        <v>0.47588267246061922</v>
      </c>
      <c r="L45" s="43">
        <f t="shared" si="14"/>
        <v>0.48429920857799336</v>
      </c>
      <c r="M45" s="43">
        <f t="shared" si="14"/>
        <v>0.44077258010494585</v>
      </c>
      <c r="N45" s="43">
        <f t="shared" si="14"/>
        <v>0.45446428571428571</v>
      </c>
      <c r="O45" s="43">
        <f t="shared" si="14"/>
        <v>0.44838913955513338</v>
      </c>
      <c r="P45" s="43">
        <f t="shared" si="14"/>
        <v>0.50029147720648248</v>
      </c>
      <c r="Q45" s="43">
        <f t="shared" si="14"/>
        <v>0.37757689339653844</v>
      </c>
      <c r="R45" s="43">
        <f t="shared" si="9"/>
        <v>0.44891640866873067</v>
      </c>
      <c r="S45" s="43">
        <f t="shared" si="1"/>
        <v>0.35230106551802315</v>
      </c>
      <c r="T45" s="43">
        <f t="shared" si="5"/>
        <v>0.40112994350282488</v>
      </c>
      <c r="U45" s="43">
        <f t="shared" si="2"/>
        <v>0.310251657293663</v>
      </c>
      <c r="V45" s="43">
        <f t="shared" si="2"/>
        <v>0.3613372093023256</v>
      </c>
      <c r="W45" s="43">
        <f t="shared" si="2"/>
        <v>0.24941770186335405</v>
      </c>
      <c r="X45" s="43">
        <f t="shared" si="6"/>
        <v>0.29598893499308437</v>
      </c>
      <c r="Y45" s="43">
        <f t="shared" si="3"/>
        <v>0.22391752577319587</v>
      </c>
      <c r="Z45" s="43">
        <f t="shared" si="7"/>
        <v>0.29152542372881357</v>
      </c>
    </row>
    <row r="46" spans="2:26" x14ac:dyDescent="0.25">
      <c r="B46" s="4">
        <v>8</v>
      </c>
      <c r="C46" s="43">
        <f t="shared" ref="C46:Q46" si="15">(C82+C100)/C64</f>
        <v>0.42374095084645252</v>
      </c>
      <c r="D46" s="43">
        <f t="shared" si="15"/>
        <v>0.51083941466396665</v>
      </c>
      <c r="E46" s="43">
        <f t="shared" si="15"/>
        <v>0.38334061877701686</v>
      </c>
      <c r="F46" s="43">
        <f t="shared" si="15"/>
        <v>0.4739115072042715</v>
      </c>
      <c r="G46" s="43">
        <f t="shared" si="15"/>
        <v>0.35075086638428954</v>
      </c>
      <c r="H46" s="43">
        <f t="shared" si="15"/>
        <v>0.44250719204951616</v>
      </c>
      <c r="I46" s="43">
        <f t="shared" si="15"/>
        <v>0.49309846816772024</v>
      </c>
      <c r="J46" s="43">
        <f t="shared" si="15"/>
        <v>0.51474702727908606</v>
      </c>
      <c r="K46" s="43">
        <f t="shared" si="15"/>
        <v>0.44808743169398907</v>
      </c>
      <c r="L46" s="43">
        <f t="shared" si="15"/>
        <v>0.47661803217358772</v>
      </c>
      <c r="M46" s="43">
        <f t="shared" si="15"/>
        <v>0.40843708449172006</v>
      </c>
      <c r="N46" s="43">
        <f t="shared" si="15"/>
        <v>0.43708240534521159</v>
      </c>
      <c r="O46" s="43">
        <f t="shared" si="15"/>
        <v>0.40211535610141846</v>
      </c>
      <c r="P46" s="43">
        <f t="shared" si="15"/>
        <v>0.47417475728155339</v>
      </c>
      <c r="Q46" s="43">
        <f t="shared" si="15"/>
        <v>0.34254596556973882</v>
      </c>
      <c r="R46" s="43">
        <f t="shared" si="9"/>
        <v>0.43612964728312681</v>
      </c>
      <c r="S46" s="43">
        <f t="shared" si="1"/>
        <v>0.3164314757235111</v>
      </c>
      <c r="T46" s="43">
        <f t="shared" si="5"/>
        <v>0.39581036383682472</v>
      </c>
      <c r="U46" s="43">
        <f t="shared" si="2"/>
        <v>0.2726851851851852</v>
      </c>
      <c r="V46" s="43">
        <f t="shared" si="2"/>
        <v>0.33488778781696299</v>
      </c>
      <c r="W46" s="43">
        <f t="shared" si="2"/>
        <v>0.22533448840119358</v>
      </c>
      <c r="X46" s="43">
        <f t="shared" si="6"/>
        <v>0.28038507821901326</v>
      </c>
      <c r="Y46" s="43">
        <f t="shared" si="3"/>
        <v>0.20020263424518744</v>
      </c>
      <c r="Z46" s="43">
        <f t="shared" si="7"/>
        <v>0.24207492795389049</v>
      </c>
    </row>
    <row r="47" spans="2:26" x14ac:dyDescent="0.25">
      <c r="B47" s="4">
        <v>9</v>
      </c>
      <c r="C47" s="43">
        <f t="shared" ref="C47:Q47" si="16">(C83+C101)/C65</f>
        <v>0.37943281006430823</v>
      </c>
      <c r="D47" s="43">
        <f t="shared" si="16"/>
        <v>0.48477116314172253</v>
      </c>
      <c r="E47" s="43">
        <f t="shared" si="16"/>
        <v>0.34725410559773973</v>
      </c>
      <c r="F47" s="43">
        <f t="shared" si="16"/>
        <v>0.45464775147691194</v>
      </c>
      <c r="G47" s="43">
        <f t="shared" si="16"/>
        <v>0.31641598624838846</v>
      </c>
      <c r="H47" s="43">
        <f t="shared" si="16"/>
        <v>0.43128578865174388</v>
      </c>
      <c r="I47" s="43">
        <f t="shared" si="16"/>
        <v>0.45600547791714652</v>
      </c>
      <c r="J47" s="43">
        <f t="shared" si="16"/>
        <v>0.49180385411913369</v>
      </c>
      <c r="K47" s="43">
        <f t="shared" si="16"/>
        <v>0.41507986329078606</v>
      </c>
      <c r="L47" s="43">
        <f t="shared" si="16"/>
        <v>0.46165966386554624</v>
      </c>
      <c r="M47" s="43">
        <f t="shared" si="16"/>
        <v>0.37674993137524021</v>
      </c>
      <c r="N47" s="43">
        <f t="shared" si="16"/>
        <v>0.42229826062161391</v>
      </c>
      <c r="O47" s="43">
        <f t="shared" si="16"/>
        <v>0.35934846864977044</v>
      </c>
      <c r="P47" s="43">
        <f t="shared" si="16"/>
        <v>0.4505952380952381</v>
      </c>
      <c r="Q47" s="43">
        <f t="shared" si="16"/>
        <v>0.31507027589796982</v>
      </c>
      <c r="R47" s="43">
        <f t="shared" si="9"/>
        <v>0.43094758064516131</v>
      </c>
      <c r="S47" s="43">
        <f t="shared" si="1"/>
        <v>0.27860696517412936</v>
      </c>
      <c r="T47" s="43">
        <f t="shared" si="5"/>
        <v>0.3818770226537217</v>
      </c>
      <c r="U47" s="43">
        <f t="shared" si="2"/>
        <v>0.2405151552438374</v>
      </c>
      <c r="V47" s="43">
        <f t="shared" si="2"/>
        <v>0.31935771632471011</v>
      </c>
      <c r="W47" s="43">
        <f t="shared" si="2"/>
        <v>0.20354158376442499</v>
      </c>
      <c r="X47" s="43">
        <f t="shared" si="6"/>
        <v>0.28158458244111351</v>
      </c>
      <c r="Y47" s="43">
        <f t="shared" si="3"/>
        <v>0.17919799498746866</v>
      </c>
      <c r="Z47" s="43">
        <f t="shared" si="7"/>
        <v>0.24</v>
      </c>
    </row>
    <row r="48" spans="2:26" x14ac:dyDescent="0.25">
      <c r="B48" s="4">
        <v>10</v>
      </c>
      <c r="C48" s="43">
        <f t="shared" ref="C48:Q48" si="17">(C84+C102)/C66</f>
        <v>0.33787151390772163</v>
      </c>
      <c r="D48" s="43">
        <f t="shared" si="17"/>
        <v>0.45907938215630523</v>
      </c>
      <c r="E48" s="43">
        <f t="shared" si="17"/>
        <v>0.31131317841506695</v>
      </c>
      <c r="F48" s="43">
        <f t="shared" si="17"/>
        <v>0.43861206016772419</v>
      </c>
      <c r="G48" s="43">
        <f t="shared" si="17"/>
        <v>0.28514768556155001</v>
      </c>
      <c r="H48" s="43">
        <f t="shared" si="17"/>
        <v>0.41410672853828306</v>
      </c>
      <c r="I48" s="43">
        <f t="shared" si="17"/>
        <v>0.41927912824811397</v>
      </c>
      <c r="J48" s="43">
        <f t="shared" si="17"/>
        <v>0.46385173529154644</v>
      </c>
      <c r="K48" s="43">
        <f t="shared" si="17"/>
        <v>0.38764279162844995</v>
      </c>
      <c r="L48" s="43">
        <f t="shared" si="17"/>
        <v>0.44920824619061844</v>
      </c>
      <c r="M48" s="43">
        <f t="shared" si="17"/>
        <v>0.34480550664318871</v>
      </c>
      <c r="N48" s="43">
        <f t="shared" si="17"/>
        <v>0.40960099750623441</v>
      </c>
      <c r="O48" s="43">
        <f t="shared" si="17"/>
        <v>0.32401788565953371</v>
      </c>
      <c r="P48" s="43">
        <f t="shared" si="17"/>
        <v>0.42872550781952184</v>
      </c>
      <c r="Q48" s="43">
        <f t="shared" si="17"/>
        <v>0.28558665872543182</v>
      </c>
      <c r="R48" s="43">
        <f t="shared" si="9"/>
        <v>0.41521739130434782</v>
      </c>
      <c r="S48" s="43">
        <f t="shared" si="1"/>
        <v>0.24771453848422295</v>
      </c>
      <c r="T48" s="43">
        <f t="shared" si="5"/>
        <v>0.35071090047393366</v>
      </c>
      <c r="U48" s="43">
        <f t="shared" si="2"/>
        <v>0.21074301034086557</v>
      </c>
      <c r="V48" s="43">
        <f t="shared" si="2"/>
        <v>0.29389190917812602</v>
      </c>
      <c r="W48" s="43">
        <f t="shared" si="2"/>
        <v>0.18042002545608823</v>
      </c>
      <c r="X48" s="43">
        <f t="shared" si="6"/>
        <v>0.27116827438370844</v>
      </c>
      <c r="Y48" s="43">
        <f t="shared" si="3"/>
        <v>0.1617549302016397</v>
      </c>
      <c r="Z48" s="43">
        <f t="shared" si="7"/>
        <v>0.25252525252525254</v>
      </c>
    </row>
    <row r="49" spans="2:26" x14ac:dyDescent="0.25">
      <c r="B49" s="4">
        <v>11</v>
      </c>
      <c r="C49" s="43">
        <f t="shared" ref="C49:Q49" si="18">(C85+C103)/C67</f>
        <v>0.29701742127452441</v>
      </c>
      <c r="D49" s="43">
        <f t="shared" si="18"/>
        <v>0.43083994406833631</v>
      </c>
      <c r="E49" s="43">
        <f t="shared" si="18"/>
        <v>0.27560561977813391</v>
      </c>
      <c r="F49" s="43">
        <f t="shared" si="18"/>
        <v>0.42162688249154801</v>
      </c>
      <c r="G49" s="43">
        <f t="shared" si="18"/>
        <v>0.25501774390598636</v>
      </c>
      <c r="H49" s="43">
        <f t="shared" si="18"/>
        <v>0.39560671665434577</v>
      </c>
      <c r="I49" s="43">
        <f t="shared" si="18"/>
        <v>0.38003992015968063</v>
      </c>
      <c r="J49" s="43">
        <f t="shared" si="18"/>
        <v>0.43707042253521128</v>
      </c>
      <c r="K49" s="43">
        <f t="shared" si="18"/>
        <v>0.35820895522388058</v>
      </c>
      <c r="L49" s="43">
        <f t="shared" si="18"/>
        <v>0.44124999999999998</v>
      </c>
      <c r="M49" s="43">
        <f t="shared" si="18"/>
        <v>0.31620243232640249</v>
      </c>
      <c r="N49" s="43">
        <f t="shared" si="18"/>
        <v>0.38301749271137026</v>
      </c>
      <c r="O49" s="43">
        <f t="shared" si="18"/>
        <v>0.28282101367328055</v>
      </c>
      <c r="P49" s="43">
        <f t="shared" si="18"/>
        <v>0.40512249443207127</v>
      </c>
      <c r="Q49" s="43">
        <f t="shared" si="18"/>
        <v>0.254839845124956</v>
      </c>
      <c r="R49" s="43">
        <f t="shared" si="9"/>
        <v>0.41400875547217009</v>
      </c>
      <c r="S49" s="43">
        <f t="shared" si="1"/>
        <v>0.22491349480968859</v>
      </c>
      <c r="T49" s="43">
        <f t="shared" si="5"/>
        <v>0.34206896551724136</v>
      </c>
      <c r="U49" s="43">
        <f t="shared" si="2"/>
        <v>0.18483465720241113</v>
      </c>
      <c r="V49" s="43">
        <f t="shared" si="2"/>
        <v>0.27984274481772697</v>
      </c>
      <c r="W49" s="43">
        <f t="shared" si="2"/>
        <v>0.15788267644362969</v>
      </c>
      <c r="X49" s="43">
        <f t="shared" si="6"/>
        <v>0.25392986698911729</v>
      </c>
      <c r="Y49" s="43">
        <f t="shared" si="3"/>
        <v>0.14519624367926801</v>
      </c>
      <c r="Z49" s="43">
        <f t="shared" si="7"/>
        <v>0.21643835616438356</v>
      </c>
    </row>
    <row r="50" spans="2:26" x14ac:dyDescent="0.25">
      <c r="B50" s="4">
        <v>12</v>
      </c>
      <c r="C50" s="43">
        <f t="shared" ref="C50:Q50" si="19">(C86+C104)/C68</f>
        <v>0.25510286405808796</v>
      </c>
      <c r="D50" s="43">
        <f t="shared" si="19"/>
        <v>0.39870685762791452</v>
      </c>
      <c r="E50" s="43">
        <f t="shared" si="19"/>
        <v>0.23873143890857013</v>
      </c>
      <c r="F50" s="43">
        <f t="shared" si="19"/>
        <v>0.39982750123213406</v>
      </c>
      <c r="G50" s="43">
        <f t="shared" si="19"/>
        <v>0.22137564658185377</v>
      </c>
      <c r="H50" s="43">
        <f t="shared" si="19"/>
        <v>0.37211356466876971</v>
      </c>
      <c r="I50" s="43">
        <f t="shared" si="19"/>
        <v>0.33644278606965172</v>
      </c>
      <c r="J50" s="43">
        <f t="shared" si="19"/>
        <v>0.41093948212819936</v>
      </c>
      <c r="K50" s="43">
        <f t="shared" si="19"/>
        <v>0.31689472971142124</v>
      </c>
      <c r="L50" s="43">
        <f t="shared" si="19"/>
        <v>0.4053221904552452</v>
      </c>
      <c r="M50" s="43">
        <f t="shared" si="19"/>
        <v>0.28610557768924305</v>
      </c>
      <c r="N50" s="43">
        <f t="shared" si="19"/>
        <v>0.35736961451247168</v>
      </c>
      <c r="O50" s="43">
        <f t="shared" si="19"/>
        <v>0.24703401001845504</v>
      </c>
      <c r="P50" s="43">
        <f t="shared" si="19"/>
        <v>0.37307911212293682</v>
      </c>
      <c r="Q50" s="43">
        <f t="shared" si="19"/>
        <v>0.21504916631038906</v>
      </c>
      <c r="R50" s="43">
        <f t="shared" si="9"/>
        <v>0.40227272727272728</v>
      </c>
      <c r="S50" s="43">
        <f t="shared" si="1"/>
        <v>0.19623430962343097</v>
      </c>
      <c r="T50" s="43">
        <f t="shared" si="5"/>
        <v>0.30064308681672025</v>
      </c>
      <c r="U50" s="43">
        <f t="shared" si="2"/>
        <v>0.16117314677788241</v>
      </c>
      <c r="V50" s="43">
        <f t="shared" si="2"/>
        <v>0.2585345545378851</v>
      </c>
      <c r="W50" s="43">
        <f t="shared" si="2"/>
        <v>0.13274562412163027</v>
      </c>
      <c r="X50" s="43">
        <f t="shared" si="6"/>
        <v>0.22429906542056074</v>
      </c>
      <c r="Y50" s="43">
        <f t="shared" si="3"/>
        <v>0.1210568886492316</v>
      </c>
      <c r="Z50" s="43">
        <f t="shared" si="7"/>
        <v>0.17528735632183909</v>
      </c>
    </row>
    <row r="51" spans="2:26" x14ac:dyDescent="0.25">
      <c r="B51" s="4">
        <v>13</v>
      </c>
      <c r="C51" s="43">
        <f t="shared" ref="C51:Q51" si="20">(C87+C105)/C69</f>
        <v>0.21186911420857502</v>
      </c>
      <c r="D51" s="43">
        <f t="shared" si="20"/>
        <v>0.35823841343067081</v>
      </c>
      <c r="E51" s="43">
        <f t="shared" si="20"/>
        <v>0.20018403496664366</v>
      </c>
      <c r="F51" s="43">
        <f t="shared" si="20"/>
        <v>0.36971695942318017</v>
      </c>
      <c r="G51" s="43">
        <f t="shared" si="20"/>
        <v>0.18398450656786797</v>
      </c>
      <c r="H51" s="43">
        <f t="shared" si="20"/>
        <v>0.34433667083854819</v>
      </c>
      <c r="I51" s="43">
        <f t="shared" si="20"/>
        <v>0.2860305745914602</v>
      </c>
      <c r="J51" s="43">
        <f t="shared" si="20"/>
        <v>0.37318583172637776</v>
      </c>
      <c r="K51" s="43">
        <f t="shared" si="20"/>
        <v>0.26826666666666665</v>
      </c>
      <c r="L51" s="43">
        <f t="shared" si="20"/>
        <v>0.37099971679410931</v>
      </c>
      <c r="M51" s="43">
        <f t="shared" si="20"/>
        <v>0.23293432546101586</v>
      </c>
      <c r="N51" s="43">
        <f t="shared" si="20"/>
        <v>0.3342857142857143</v>
      </c>
      <c r="O51" s="43">
        <f t="shared" si="20"/>
        <v>0.20407124681933841</v>
      </c>
      <c r="P51" s="43">
        <f t="shared" si="20"/>
        <v>0.33717901004838108</v>
      </c>
      <c r="Q51" s="43">
        <f t="shared" si="20"/>
        <v>0.17796830345544298</v>
      </c>
      <c r="R51" s="43">
        <f t="shared" si="9"/>
        <v>0.35162790697674418</v>
      </c>
      <c r="S51" s="43">
        <f t="shared" si="1"/>
        <v>0.16067028092656482</v>
      </c>
      <c r="T51" s="43">
        <f t="shared" si="5"/>
        <v>0.27976190476190477</v>
      </c>
      <c r="U51" s="43">
        <f t="shared" si="2"/>
        <v>0.13238337844292311</v>
      </c>
      <c r="V51" s="43">
        <f t="shared" si="2"/>
        <v>0.22410358565737051</v>
      </c>
      <c r="W51" s="43">
        <f t="shared" si="2"/>
        <v>0.10796841349605169</v>
      </c>
      <c r="X51" s="43">
        <f t="shared" si="6"/>
        <v>0.20814479638009051</v>
      </c>
      <c r="Y51" s="43">
        <f t="shared" si="3"/>
        <v>9.6171516079632466E-2</v>
      </c>
      <c r="Z51" s="43">
        <f t="shared" si="7"/>
        <v>0.15737704918032788</v>
      </c>
    </row>
    <row r="52" spans="2:26" x14ac:dyDescent="0.25">
      <c r="B52" s="4">
        <v>14</v>
      </c>
      <c r="C52" s="43">
        <f t="shared" ref="C52:Q52" si="21">(C88+C106)/C70</f>
        <v>0.1619772485473443</v>
      </c>
      <c r="D52" s="43">
        <f t="shared" si="21"/>
        <v>0.30113654452261945</v>
      </c>
      <c r="E52" s="43">
        <f t="shared" si="21"/>
        <v>0.15223754573599774</v>
      </c>
      <c r="F52" s="43">
        <f t="shared" si="21"/>
        <v>0.31572700296735906</v>
      </c>
      <c r="G52" s="43">
        <f t="shared" si="21"/>
        <v>0.13837743050183093</v>
      </c>
      <c r="H52" s="43">
        <f t="shared" si="21"/>
        <v>0.28608401353772644</v>
      </c>
      <c r="I52" s="43">
        <f t="shared" si="21"/>
        <v>0.22249318605651988</v>
      </c>
      <c r="J52" s="43">
        <f t="shared" si="21"/>
        <v>0.32296152243367132</v>
      </c>
      <c r="K52" s="43">
        <f t="shared" si="21"/>
        <v>0.20578703703703705</v>
      </c>
      <c r="L52" s="43">
        <f t="shared" si="21"/>
        <v>0.30777945619335345</v>
      </c>
      <c r="M52" s="43">
        <f t="shared" si="21"/>
        <v>0.17910447761194029</v>
      </c>
      <c r="N52" s="43">
        <f t="shared" si="21"/>
        <v>0.28216704288939054</v>
      </c>
      <c r="O52" s="43">
        <f t="shared" si="21"/>
        <v>0.15603769449923297</v>
      </c>
      <c r="P52" s="43">
        <f t="shared" si="21"/>
        <v>0.29223300970873789</v>
      </c>
      <c r="Q52" s="43">
        <f t="shared" si="21"/>
        <v>0.13413098236775819</v>
      </c>
      <c r="R52" s="43">
        <f t="shared" si="9"/>
        <v>0.30141843971631205</v>
      </c>
      <c r="S52" s="43">
        <f t="shared" si="1"/>
        <v>0.12218268090154211</v>
      </c>
      <c r="T52" s="43">
        <f t="shared" si="5"/>
        <v>0.23076923076923078</v>
      </c>
      <c r="U52" s="43">
        <f t="shared" si="2"/>
        <v>0.10724391624221845</v>
      </c>
      <c r="V52" s="43">
        <f t="shared" si="2"/>
        <v>0.1936245572609209</v>
      </c>
      <c r="W52" s="43">
        <f t="shared" si="2"/>
        <v>8.3252190847127552E-2</v>
      </c>
      <c r="X52" s="43">
        <f t="shared" si="6"/>
        <v>0.18620689655172415</v>
      </c>
      <c r="Y52" s="43">
        <f t="shared" si="3"/>
        <v>6.890581717451523E-2</v>
      </c>
      <c r="Z52" s="43">
        <f t="shared" si="7"/>
        <v>0.14233576642335766</v>
      </c>
    </row>
    <row r="53" spans="2:26" x14ac:dyDescent="0.25">
      <c r="B53" s="4">
        <v>15</v>
      </c>
      <c r="C53" s="43">
        <f t="shared" ref="C53:Q53" si="22">(C89+C107)/C71</f>
        <v>0.10336479277800574</v>
      </c>
      <c r="D53" s="43">
        <f t="shared" si="22"/>
        <v>0.21542610110002997</v>
      </c>
      <c r="E53" s="43">
        <f t="shared" si="22"/>
        <v>9.6526822558459416E-2</v>
      </c>
      <c r="F53" s="43">
        <f t="shared" si="22"/>
        <v>0.22722580645161292</v>
      </c>
      <c r="G53" s="43">
        <f t="shared" si="22"/>
        <v>8.5825096959839864E-2</v>
      </c>
      <c r="H53" s="43">
        <f t="shared" si="22"/>
        <v>0.20273694880892043</v>
      </c>
      <c r="I53" s="43">
        <f t="shared" si="22"/>
        <v>0.15032307107563664</v>
      </c>
      <c r="J53" s="43">
        <f t="shared" si="22"/>
        <v>0.22578140166957872</v>
      </c>
      <c r="K53" s="43">
        <f t="shared" si="22"/>
        <v>0.13772632828732562</v>
      </c>
      <c r="L53" s="43">
        <f t="shared" si="22"/>
        <v>0.2349896480331263</v>
      </c>
      <c r="M53" s="43">
        <f t="shared" si="22"/>
        <v>0.11601049868766404</v>
      </c>
      <c r="N53" s="43">
        <f t="shared" si="22"/>
        <v>0.19897435897435897</v>
      </c>
      <c r="O53" s="43">
        <f t="shared" si="22"/>
        <v>9.7917839054586384E-2</v>
      </c>
      <c r="P53" s="43">
        <f t="shared" si="22"/>
        <v>0.2064724919093851</v>
      </c>
      <c r="Q53" s="43">
        <f t="shared" si="22"/>
        <v>8.3106796116504858E-2</v>
      </c>
      <c r="R53" s="43">
        <f t="shared" si="9"/>
        <v>0.17673716012084592</v>
      </c>
      <c r="S53" s="43">
        <f t="shared" si="1"/>
        <v>6.470165348670022E-2</v>
      </c>
      <c r="T53" s="43">
        <f t="shared" si="5"/>
        <v>0.16447368421052633</v>
      </c>
      <c r="U53" s="43">
        <f t="shared" si="2"/>
        <v>6.8593663146192335E-2</v>
      </c>
      <c r="V53" s="43">
        <f t="shared" si="2"/>
        <v>0.15285714285714286</v>
      </c>
      <c r="W53" s="43">
        <f t="shared" si="2"/>
        <v>5.2900401313389273E-2</v>
      </c>
      <c r="X53" s="43">
        <f t="shared" si="6"/>
        <v>0.13698630136986301</v>
      </c>
      <c r="Y53" s="43">
        <f t="shared" si="3"/>
        <v>4.5066045066045064E-2</v>
      </c>
      <c r="Z53" s="43">
        <f t="shared" si="7"/>
        <v>0.11666666666666667</v>
      </c>
    </row>
    <row r="54" spans="2:26" x14ac:dyDescent="0.25">
      <c r="B54" s="4">
        <v>16</v>
      </c>
      <c r="C54" s="43">
        <f t="shared" ref="C54:Q54" si="23">(C90+C108)/C72</f>
        <v>3.3323941497400172E-2</v>
      </c>
      <c r="D54" s="43">
        <f t="shared" si="23"/>
        <v>6.1662043458159961E-2</v>
      </c>
      <c r="E54" s="43">
        <f t="shared" si="23"/>
        <v>2.6331187829139849E-2</v>
      </c>
      <c r="F54" s="43">
        <f t="shared" si="23"/>
        <v>5.9884314392650559E-2</v>
      </c>
      <c r="G54" s="43">
        <f t="shared" si="23"/>
        <v>2.4009694766340982E-2</v>
      </c>
      <c r="H54" s="43">
        <f t="shared" si="23"/>
        <v>5.0100874243443172E-2</v>
      </c>
      <c r="I54" s="43">
        <f t="shared" si="23"/>
        <v>4.2225031605562582E-2</v>
      </c>
      <c r="J54" s="43">
        <f t="shared" si="23"/>
        <v>6.39803974952355E-2</v>
      </c>
      <c r="K54" s="43">
        <f t="shared" si="23"/>
        <v>4.5317220543806644E-2</v>
      </c>
      <c r="L54" s="43">
        <f t="shared" si="23"/>
        <v>5.4843304843304845E-2</v>
      </c>
      <c r="M54" s="43">
        <f t="shared" si="23"/>
        <v>3.5248041775456922E-2</v>
      </c>
      <c r="N54" s="43">
        <f t="shared" si="23"/>
        <v>5.9139784946236562E-2</v>
      </c>
      <c r="O54" s="43">
        <f t="shared" si="23"/>
        <v>2.6019690576652602E-2</v>
      </c>
      <c r="P54" s="43">
        <f t="shared" si="23"/>
        <v>5.1694915254237285E-2</v>
      </c>
      <c r="Q54" s="43">
        <f t="shared" si="23"/>
        <v>1.5954950727358048E-2</v>
      </c>
      <c r="R54" s="43">
        <f t="shared" si="9"/>
        <v>2.6530612244897958E-2</v>
      </c>
      <c r="S54" s="43">
        <f t="shared" si="1"/>
        <v>1.2173913043478261E-2</v>
      </c>
      <c r="T54" s="43">
        <f t="shared" si="5"/>
        <v>2.1276595744680851E-2</v>
      </c>
      <c r="U54" s="43">
        <f t="shared" si="2"/>
        <v>2.2113992365407398E-2</v>
      </c>
      <c r="V54" s="43">
        <f t="shared" si="2"/>
        <v>5.6140350877192984E-2</v>
      </c>
      <c r="W54" s="43">
        <f t="shared" si="2"/>
        <v>1.7500514721021206E-2</v>
      </c>
      <c r="X54" s="43">
        <f t="shared" si="6"/>
        <v>3.6036036036036036E-2</v>
      </c>
      <c r="Y54" s="43">
        <f t="shared" si="3"/>
        <v>1.225382932166302E-2</v>
      </c>
      <c r="Z54" s="43">
        <f t="shared" si="7"/>
        <v>3.7914691943127965E-2</v>
      </c>
    </row>
    <row r="55" spans="2:26" x14ac:dyDescent="0.25">
      <c r="B55" s="4" t="s">
        <v>511</v>
      </c>
      <c r="C55" s="4" t="s">
        <v>512</v>
      </c>
      <c r="D55" s="4" t="s">
        <v>513</v>
      </c>
      <c r="E55" s="4" t="s">
        <v>514</v>
      </c>
      <c r="F55" s="4" t="s">
        <v>515</v>
      </c>
      <c r="G55" s="4" t="s">
        <v>516</v>
      </c>
      <c r="H55" s="4" t="s">
        <v>517</v>
      </c>
      <c r="I55" s="4" t="s">
        <v>518</v>
      </c>
      <c r="J55" s="4" t="s">
        <v>519</v>
      </c>
      <c r="K55" s="4" t="s">
        <v>520</v>
      </c>
      <c r="L55" s="4" t="s">
        <v>521</v>
      </c>
      <c r="M55" s="4" t="s">
        <v>522</v>
      </c>
      <c r="N55" s="4" t="s">
        <v>523</v>
      </c>
      <c r="O55" s="4" t="s">
        <v>524</v>
      </c>
      <c r="P55" s="4" t="s">
        <v>525</v>
      </c>
      <c r="Q55" s="4" t="s">
        <v>526</v>
      </c>
      <c r="R55" s="4" t="s">
        <v>527</v>
      </c>
      <c r="S55" s="4" t="s">
        <v>528</v>
      </c>
      <c r="T55" s="4" t="s">
        <v>529</v>
      </c>
      <c r="U55" s="4" t="s">
        <v>530</v>
      </c>
      <c r="V55" s="4" t="s">
        <v>531</v>
      </c>
      <c r="W55" s="4" t="s">
        <v>532</v>
      </c>
      <c r="X55" s="4" t="s">
        <v>533</v>
      </c>
      <c r="Y55" s="4" t="s">
        <v>534</v>
      </c>
      <c r="Z55" s="4" t="s">
        <v>535</v>
      </c>
    </row>
    <row r="56" spans="2:26" x14ac:dyDescent="0.25">
      <c r="B56" s="4">
        <v>0</v>
      </c>
      <c r="C56" s="4">
        <v>803964</v>
      </c>
      <c r="D56" s="4">
        <v>7227</v>
      </c>
      <c r="E56" s="4">
        <v>15349</v>
      </c>
      <c r="F56" s="4">
        <v>16</v>
      </c>
      <c r="G56" s="4">
        <v>6287</v>
      </c>
      <c r="H56" s="4">
        <v>9</v>
      </c>
      <c r="I56" s="4">
        <v>127237</v>
      </c>
      <c r="J56" s="4">
        <v>7465</v>
      </c>
      <c r="K56" s="4">
        <v>2114</v>
      </c>
      <c r="L56" s="4">
        <v>9</v>
      </c>
      <c r="M56" s="4">
        <v>1150</v>
      </c>
      <c r="N56" s="4">
        <v>6</v>
      </c>
      <c r="O56" s="4">
        <v>73956</v>
      </c>
      <c r="P56" s="4">
        <v>319</v>
      </c>
      <c r="Q56" s="4">
        <v>1204</v>
      </c>
      <c r="R56" s="4">
        <v>5</v>
      </c>
      <c r="S56" s="4">
        <v>662</v>
      </c>
      <c r="T56" s="4">
        <v>0</v>
      </c>
      <c r="U56" s="4">
        <v>32254</v>
      </c>
      <c r="V56" s="4">
        <v>64</v>
      </c>
      <c r="W56" s="4">
        <v>571</v>
      </c>
      <c r="X56" s="4">
        <v>0</v>
      </c>
      <c r="Y56" s="4">
        <v>268</v>
      </c>
      <c r="Z56" s="4">
        <v>0</v>
      </c>
    </row>
    <row r="57" spans="2:26" x14ac:dyDescent="0.25">
      <c r="B57" s="4">
        <v>1</v>
      </c>
      <c r="C57" s="4">
        <v>1039731</v>
      </c>
      <c r="D57" s="4">
        <v>38701</v>
      </c>
      <c r="E57" s="4">
        <v>45062</v>
      </c>
      <c r="F57" s="4">
        <v>530</v>
      </c>
      <c r="G57" s="4">
        <v>19775</v>
      </c>
      <c r="H57" s="4">
        <v>147</v>
      </c>
      <c r="I57" s="4">
        <v>147907</v>
      </c>
      <c r="J57" s="4">
        <v>25904</v>
      </c>
      <c r="K57" s="4">
        <v>6043</v>
      </c>
      <c r="L57" s="4">
        <v>274</v>
      </c>
      <c r="M57" s="4">
        <v>3166</v>
      </c>
      <c r="N57" s="4">
        <v>101</v>
      </c>
      <c r="O57" s="4">
        <v>68404</v>
      </c>
      <c r="P57" s="4">
        <v>2132</v>
      </c>
      <c r="Q57" s="4">
        <v>2887</v>
      </c>
      <c r="R57" s="4">
        <v>53</v>
      </c>
      <c r="S57" s="4">
        <v>1622</v>
      </c>
      <c r="T57" s="4">
        <v>19</v>
      </c>
      <c r="U57" s="4">
        <v>44210</v>
      </c>
      <c r="V57" s="4">
        <v>325</v>
      </c>
      <c r="W57" s="4">
        <v>1829</v>
      </c>
      <c r="X57" s="4">
        <v>6</v>
      </c>
      <c r="Y57" s="4">
        <v>937</v>
      </c>
      <c r="Z57" s="4">
        <v>3</v>
      </c>
    </row>
    <row r="58" spans="2:26" x14ac:dyDescent="0.25">
      <c r="B58" s="4">
        <v>2</v>
      </c>
      <c r="C58" s="4">
        <v>933095</v>
      </c>
      <c r="D58" s="4">
        <v>82480</v>
      </c>
      <c r="E58" s="4">
        <v>72384</v>
      </c>
      <c r="F58" s="4">
        <v>2528</v>
      </c>
      <c r="G58" s="4">
        <v>32925</v>
      </c>
      <c r="H58" s="4">
        <v>797</v>
      </c>
      <c r="I58" s="4">
        <v>125709</v>
      </c>
      <c r="J58" s="4">
        <v>37539</v>
      </c>
      <c r="K58" s="4">
        <v>9791</v>
      </c>
      <c r="L58" s="4">
        <v>1065</v>
      </c>
      <c r="M58" s="4">
        <v>4853</v>
      </c>
      <c r="N58" s="4">
        <v>424</v>
      </c>
      <c r="O58" s="4">
        <v>61027</v>
      </c>
      <c r="P58" s="4">
        <v>4535</v>
      </c>
      <c r="Q58" s="4">
        <v>4850</v>
      </c>
      <c r="R58" s="4">
        <v>238</v>
      </c>
      <c r="S58" s="4">
        <v>2493</v>
      </c>
      <c r="T58" s="4">
        <v>78</v>
      </c>
      <c r="U58" s="4">
        <v>45215</v>
      </c>
      <c r="V58" s="4">
        <v>740</v>
      </c>
      <c r="W58" s="4">
        <v>3397</v>
      </c>
      <c r="X58" s="4">
        <v>37</v>
      </c>
      <c r="Y58" s="4">
        <v>1730</v>
      </c>
      <c r="Z58" s="4">
        <v>17</v>
      </c>
    </row>
    <row r="59" spans="2:26" x14ac:dyDescent="0.25">
      <c r="B59" s="4">
        <v>3</v>
      </c>
      <c r="C59" s="4">
        <v>792079</v>
      </c>
      <c r="D59" s="4">
        <v>120679</v>
      </c>
      <c r="E59" s="4">
        <v>94398</v>
      </c>
      <c r="F59" s="4">
        <v>6123</v>
      </c>
      <c r="G59" s="4">
        <v>43796</v>
      </c>
      <c r="H59" s="4">
        <v>2178</v>
      </c>
      <c r="I59" s="4">
        <v>110368</v>
      </c>
      <c r="J59" s="4">
        <v>43790</v>
      </c>
      <c r="K59" s="4">
        <v>13410</v>
      </c>
      <c r="L59" s="4">
        <v>2476</v>
      </c>
      <c r="M59" s="4">
        <v>6514</v>
      </c>
      <c r="N59" s="4">
        <v>943</v>
      </c>
      <c r="O59" s="4">
        <v>52602</v>
      </c>
      <c r="P59" s="4">
        <v>6533</v>
      </c>
      <c r="Q59" s="4">
        <v>6635</v>
      </c>
      <c r="R59" s="4">
        <v>521</v>
      </c>
      <c r="S59" s="4">
        <v>3209</v>
      </c>
      <c r="T59" s="4">
        <v>184</v>
      </c>
      <c r="U59" s="4">
        <v>44613</v>
      </c>
      <c r="V59" s="4">
        <v>1266</v>
      </c>
      <c r="W59" s="4">
        <v>5196</v>
      </c>
      <c r="X59" s="4">
        <v>103</v>
      </c>
      <c r="Y59" s="4">
        <v>2611</v>
      </c>
      <c r="Z59" s="4">
        <v>49</v>
      </c>
    </row>
    <row r="60" spans="2:26" x14ac:dyDescent="0.25">
      <c r="B60" s="4">
        <v>4</v>
      </c>
      <c r="C60" s="4">
        <v>651816</v>
      </c>
      <c r="D60" s="4">
        <v>146305</v>
      </c>
      <c r="E60" s="4">
        <v>109701</v>
      </c>
      <c r="F60" s="4">
        <v>11191</v>
      </c>
      <c r="G60" s="4">
        <v>51554</v>
      </c>
      <c r="H60" s="4">
        <v>4288</v>
      </c>
      <c r="I60" s="4">
        <v>95972</v>
      </c>
      <c r="J60" s="4">
        <v>46495</v>
      </c>
      <c r="K60" s="4">
        <v>16588</v>
      </c>
      <c r="L60" s="4">
        <v>4126</v>
      </c>
      <c r="M60" s="4">
        <v>7874</v>
      </c>
      <c r="N60" s="4">
        <v>1597</v>
      </c>
      <c r="O60" s="4">
        <v>44831</v>
      </c>
      <c r="P60" s="4">
        <v>8008</v>
      </c>
      <c r="Q60" s="4">
        <v>8000</v>
      </c>
      <c r="R60" s="4">
        <v>937</v>
      </c>
      <c r="S60" s="4">
        <v>3785</v>
      </c>
      <c r="T60" s="4">
        <v>357</v>
      </c>
      <c r="U60" s="4">
        <v>42577</v>
      </c>
      <c r="V60" s="4">
        <v>1873</v>
      </c>
      <c r="W60" s="4">
        <v>7061</v>
      </c>
      <c r="X60" s="4">
        <v>242</v>
      </c>
      <c r="Y60" s="4">
        <v>3390</v>
      </c>
      <c r="Z60" s="4">
        <v>82</v>
      </c>
    </row>
    <row r="61" spans="2:26" x14ac:dyDescent="0.25">
      <c r="B61" s="4">
        <v>5</v>
      </c>
      <c r="C61" s="4">
        <v>528355</v>
      </c>
      <c r="D61" s="4">
        <v>157334</v>
      </c>
      <c r="E61" s="4">
        <v>117175</v>
      </c>
      <c r="F61" s="4">
        <v>16559</v>
      </c>
      <c r="G61" s="4">
        <v>56056</v>
      </c>
      <c r="H61" s="4">
        <v>6669</v>
      </c>
      <c r="I61" s="4">
        <v>81714</v>
      </c>
      <c r="J61" s="4">
        <v>46484</v>
      </c>
      <c r="K61" s="4">
        <v>18457</v>
      </c>
      <c r="L61" s="4">
        <v>5754</v>
      </c>
      <c r="M61" s="4">
        <v>8799</v>
      </c>
      <c r="N61" s="4">
        <v>2374</v>
      </c>
      <c r="O61" s="4">
        <v>37565</v>
      </c>
      <c r="P61" s="4">
        <v>8787</v>
      </c>
      <c r="Q61" s="4">
        <v>8840</v>
      </c>
      <c r="R61" s="4">
        <v>1353</v>
      </c>
      <c r="S61" s="4">
        <v>4223</v>
      </c>
      <c r="T61" s="4">
        <v>532</v>
      </c>
      <c r="U61" s="4">
        <v>39361</v>
      </c>
      <c r="V61" s="4">
        <v>2527</v>
      </c>
      <c r="W61" s="4">
        <v>8465</v>
      </c>
      <c r="X61" s="4">
        <v>368</v>
      </c>
      <c r="Y61" s="4">
        <v>4087</v>
      </c>
      <c r="Z61" s="4">
        <v>149</v>
      </c>
    </row>
    <row r="62" spans="2:26" x14ac:dyDescent="0.25">
      <c r="B62" s="4">
        <v>6</v>
      </c>
      <c r="C62" s="4">
        <v>424817</v>
      </c>
      <c r="D62" s="4">
        <v>156574</v>
      </c>
      <c r="E62" s="4">
        <v>117959</v>
      </c>
      <c r="F62" s="4">
        <v>21173</v>
      </c>
      <c r="G62" s="4">
        <v>57393</v>
      </c>
      <c r="H62" s="4">
        <v>8883</v>
      </c>
      <c r="I62" s="4">
        <v>67313</v>
      </c>
      <c r="J62" s="4">
        <v>43910</v>
      </c>
      <c r="K62" s="4">
        <v>19080</v>
      </c>
      <c r="L62" s="4">
        <v>7076</v>
      </c>
      <c r="M62" s="4">
        <v>9256</v>
      </c>
      <c r="N62" s="4">
        <v>2931</v>
      </c>
      <c r="O62" s="4">
        <v>31083</v>
      </c>
      <c r="P62" s="4">
        <v>8860</v>
      </c>
      <c r="Q62" s="4">
        <v>9254</v>
      </c>
      <c r="R62" s="4">
        <v>1639</v>
      </c>
      <c r="S62" s="4">
        <v>4390</v>
      </c>
      <c r="T62" s="4">
        <v>736</v>
      </c>
      <c r="U62" s="4">
        <v>35740</v>
      </c>
      <c r="V62" s="4">
        <v>3038</v>
      </c>
      <c r="W62" s="4">
        <v>9624</v>
      </c>
      <c r="X62" s="4">
        <v>551</v>
      </c>
      <c r="Y62" s="4">
        <v>4530</v>
      </c>
      <c r="Z62" s="4">
        <v>237</v>
      </c>
    </row>
    <row r="63" spans="2:26" x14ac:dyDescent="0.25">
      <c r="B63" s="4">
        <v>7</v>
      </c>
      <c r="C63" s="4">
        <v>339201</v>
      </c>
      <c r="D63" s="4">
        <v>146854</v>
      </c>
      <c r="E63" s="4">
        <v>112592</v>
      </c>
      <c r="F63" s="4">
        <v>24242</v>
      </c>
      <c r="G63" s="4">
        <v>55713</v>
      </c>
      <c r="H63" s="4">
        <v>10570</v>
      </c>
      <c r="I63" s="4">
        <v>54059</v>
      </c>
      <c r="J63" s="4">
        <v>39900</v>
      </c>
      <c r="K63" s="4">
        <v>18410</v>
      </c>
      <c r="L63" s="4">
        <v>7834</v>
      </c>
      <c r="M63" s="4">
        <v>8957</v>
      </c>
      <c r="N63" s="4">
        <v>3360</v>
      </c>
      <c r="O63" s="4">
        <v>25266</v>
      </c>
      <c r="P63" s="4">
        <v>8577</v>
      </c>
      <c r="Q63" s="4">
        <v>9071</v>
      </c>
      <c r="R63" s="4">
        <v>1938</v>
      </c>
      <c r="S63" s="4">
        <v>4411</v>
      </c>
      <c r="T63" s="4">
        <v>885</v>
      </c>
      <c r="U63" s="4">
        <v>31829</v>
      </c>
      <c r="V63" s="4">
        <v>3440</v>
      </c>
      <c r="W63" s="4">
        <v>10304</v>
      </c>
      <c r="X63" s="4">
        <v>723</v>
      </c>
      <c r="Y63" s="4">
        <v>4850</v>
      </c>
      <c r="Z63" s="4">
        <v>295</v>
      </c>
    </row>
    <row r="64" spans="2:26" x14ac:dyDescent="0.25">
      <c r="B64" s="4">
        <v>8</v>
      </c>
      <c r="C64" s="4">
        <v>268119</v>
      </c>
      <c r="D64" s="4">
        <v>130865</v>
      </c>
      <c r="E64" s="4">
        <v>102945</v>
      </c>
      <c r="F64" s="4">
        <v>25471</v>
      </c>
      <c r="G64" s="4">
        <v>51940</v>
      </c>
      <c r="H64" s="4">
        <v>11471</v>
      </c>
      <c r="I64" s="4">
        <v>42237</v>
      </c>
      <c r="J64" s="4">
        <v>34312</v>
      </c>
      <c r="K64" s="4">
        <v>16653</v>
      </c>
      <c r="L64" s="4">
        <v>8019</v>
      </c>
      <c r="M64" s="4">
        <v>8273</v>
      </c>
      <c r="N64" s="4">
        <v>3592</v>
      </c>
      <c r="O64" s="4">
        <v>20233</v>
      </c>
      <c r="P64" s="4">
        <v>7725</v>
      </c>
      <c r="Q64" s="4">
        <v>8539</v>
      </c>
      <c r="R64" s="4">
        <v>2098</v>
      </c>
      <c r="S64" s="4">
        <v>4181</v>
      </c>
      <c r="T64" s="4">
        <v>907</v>
      </c>
      <c r="U64" s="4">
        <v>28080</v>
      </c>
      <c r="V64" s="4">
        <v>3431</v>
      </c>
      <c r="W64" s="4">
        <v>10389</v>
      </c>
      <c r="X64" s="4">
        <v>831</v>
      </c>
      <c r="Y64" s="4">
        <v>4935</v>
      </c>
      <c r="Z64" s="4">
        <v>347</v>
      </c>
    </row>
    <row r="65" spans="2:26" x14ac:dyDescent="0.25">
      <c r="B65" s="4">
        <v>9</v>
      </c>
      <c r="C65" s="4">
        <v>209771</v>
      </c>
      <c r="D65" s="4">
        <v>111302</v>
      </c>
      <c r="E65" s="4">
        <v>90608</v>
      </c>
      <c r="F65" s="4">
        <v>24883</v>
      </c>
      <c r="G65" s="4">
        <v>46540</v>
      </c>
      <c r="H65" s="4">
        <v>11526</v>
      </c>
      <c r="I65" s="4">
        <v>32129</v>
      </c>
      <c r="J65" s="4">
        <v>28489</v>
      </c>
      <c r="K65" s="4">
        <v>14337</v>
      </c>
      <c r="L65" s="4">
        <v>7616</v>
      </c>
      <c r="M65" s="4">
        <v>7286</v>
      </c>
      <c r="N65" s="4">
        <v>3507</v>
      </c>
      <c r="O65" s="4">
        <v>15901</v>
      </c>
      <c r="P65" s="4">
        <v>6720</v>
      </c>
      <c r="Q65" s="4">
        <v>7684</v>
      </c>
      <c r="R65" s="4">
        <v>1984</v>
      </c>
      <c r="S65" s="4">
        <v>3819</v>
      </c>
      <c r="T65" s="4">
        <v>927</v>
      </c>
      <c r="U65" s="4">
        <v>24381</v>
      </c>
      <c r="V65" s="4">
        <v>3363</v>
      </c>
      <c r="W65" s="4">
        <v>10052</v>
      </c>
      <c r="X65" s="4">
        <v>934</v>
      </c>
      <c r="Y65" s="4">
        <v>4788</v>
      </c>
      <c r="Z65" s="4">
        <v>375</v>
      </c>
    </row>
    <row r="66" spans="2:26" x14ac:dyDescent="0.25">
      <c r="B66" s="4">
        <v>10</v>
      </c>
      <c r="C66" s="4">
        <v>163722</v>
      </c>
      <c r="D66" s="4">
        <v>91091</v>
      </c>
      <c r="E66" s="4">
        <v>77202</v>
      </c>
      <c r="F66" s="4">
        <v>22537</v>
      </c>
      <c r="G66" s="4">
        <v>40593</v>
      </c>
      <c r="H66" s="4">
        <v>10775</v>
      </c>
      <c r="I66" s="4">
        <v>23860</v>
      </c>
      <c r="J66" s="4">
        <v>22878</v>
      </c>
      <c r="K66" s="4">
        <v>11993</v>
      </c>
      <c r="L66" s="4">
        <v>6694</v>
      </c>
      <c r="M66" s="4">
        <v>6247</v>
      </c>
      <c r="N66" s="4">
        <v>3208</v>
      </c>
      <c r="O66" s="4">
        <v>12524</v>
      </c>
      <c r="P66" s="4">
        <v>5563</v>
      </c>
      <c r="Q66" s="4">
        <v>6716</v>
      </c>
      <c r="R66" s="4">
        <v>1840</v>
      </c>
      <c r="S66" s="4">
        <v>3391</v>
      </c>
      <c r="T66" s="4">
        <v>844</v>
      </c>
      <c r="U66" s="4">
        <v>20888</v>
      </c>
      <c r="V66" s="4">
        <v>3127</v>
      </c>
      <c r="W66" s="4">
        <v>9428</v>
      </c>
      <c r="X66" s="4">
        <v>933</v>
      </c>
      <c r="Y66" s="4">
        <v>4513</v>
      </c>
      <c r="Z66" s="4">
        <v>396</v>
      </c>
    </row>
    <row r="67" spans="2:26" x14ac:dyDescent="0.25">
      <c r="B67" s="4">
        <v>11</v>
      </c>
      <c r="C67" s="4">
        <v>127373</v>
      </c>
      <c r="D67" s="4">
        <v>72231</v>
      </c>
      <c r="E67" s="4">
        <v>64273</v>
      </c>
      <c r="F67" s="4">
        <v>19522</v>
      </c>
      <c r="G67" s="4">
        <v>34378</v>
      </c>
      <c r="H67" s="4">
        <v>9469</v>
      </c>
      <c r="I67" s="4">
        <v>17535</v>
      </c>
      <c r="J67" s="4">
        <v>17750</v>
      </c>
      <c r="K67" s="4">
        <v>9514</v>
      </c>
      <c r="L67" s="4">
        <v>5600</v>
      </c>
      <c r="M67" s="4">
        <v>5098</v>
      </c>
      <c r="N67" s="4">
        <v>2744</v>
      </c>
      <c r="O67" s="4">
        <v>9727</v>
      </c>
      <c r="P67" s="4">
        <v>4490</v>
      </c>
      <c r="Q67" s="4">
        <v>5682</v>
      </c>
      <c r="R67" s="4">
        <v>1599</v>
      </c>
      <c r="S67" s="4">
        <v>2890</v>
      </c>
      <c r="T67" s="4">
        <v>725</v>
      </c>
      <c r="U67" s="4">
        <v>17751</v>
      </c>
      <c r="V67" s="4">
        <v>2798</v>
      </c>
      <c r="W67" s="4">
        <v>8728</v>
      </c>
      <c r="X67" s="4">
        <v>827</v>
      </c>
      <c r="Y67" s="4">
        <v>4153</v>
      </c>
      <c r="Z67" s="4">
        <v>365</v>
      </c>
    </row>
    <row r="68" spans="2:26" x14ac:dyDescent="0.25">
      <c r="B68" s="4">
        <v>12</v>
      </c>
      <c r="C68" s="4">
        <v>99160</v>
      </c>
      <c r="D68" s="4">
        <v>55369</v>
      </c>
      <c r="E68" s="4">
        <v>53068</v>
      </c>
      <c r="F68" s="4">
        <v>16232</v>
      </c>
      <c r="G68" s="4">
        <v>28612</v>
      </c>
      <c r="H68" s="4">
        <v>7925</v>
      </c>
      <c r="I68" s="4">
        <v>12864</v>
      </c>
      <c r="J68" s="4">
        <v>13401</v>
      </c>
      <c r="K68" s="4">
        <v>7381</v>
      </c>
      <c r="L68" s="4">
        <v>4547</v>
      </c>
      <c r="M68" s="4">
        <v>4016</v>
      </c>
      <c r="N68" s="4">
        <v>2205</v>
      </c>
      <c r="O68" s="4">
        <v>7586</v>
      </c>
      <c r="P68" s="4">
        <v>3514</v>
      </c>
      <c r="Q68" s="4">
        <v>4678</v>
      </c>
      <c r="R68" s="4">
        <v>1320</v>
      </c>
      <c r="S68" s="4">
        <v>2390</v>
      </c>
      <c r="T68" s="4">
        <v>622</v>
      </c>
      <c r="U68" s="4">
        <v>14866</v>
      </c>
      <c r="V68" s="4">
        <v>2402</v>
      </c>
      <c r="W68" s="4">
        <v>7827</v>
      </c>
      <c r="X68" s="4">
        <v>749</v>
      </c>
      <c r="Y68" s="4">
        <v>3709</v>
      </c>
      <c r="Z68" s="4">
        <v>348</v>
      </c>
    </row>
    <row r="69" spans="2:26" x14ac:dyDescent="0.25">
      <c r="B69" s="4">
        <v>13</v>
      </c>
      <c r="C69" s="4">
        <v>77411</v>
      </c>
      <c r="D69" s="4">
        <v>42053</v>
      </c>
      <c r="E69" s="4">
        <v>43470</v>
      </c>
      <c r="F69" s="4">
        <v>13037</v>
      </c>
      <c r="G69" s="4">
        <v>23752</v>
      </c>
      <c r="H69" s="4">
        <v>6392</v>
      </c>
      <c r="I69" s="4">
        <v>9485</v>
      </c>
      <c r="J69" s="4">
        <v>9853</v>
      </c>
      <c r="K69" s="4">
        <v>5625</v>
      </c>
      <c r="L69" s="4">
        <v>3531</v>
      </c>
      <c r="M69" s="4">
        <v>3091</v>
      </c>
      <c r="N69" s="4">
        <v>1750</v>
      </c>
      <c r="O69" s="4">
        <v>5895</v>
      </c>
      <c r="P69" s="4">
        <v>2687</v>
      </c>
      <c r="Q69" s="4">
        <v>3849</v>
      </c>
      <c r="R69" s="4">
        <v>1075</v>
      </c>
      <c r="S69" s="4">
        <v>2029</v>
      </c>
      <c r="T69" s="4">
        <v>504</v>
      </c>
      <c r="U69" s="4">
        <v>12562</v>
      </c>
      <c r="V69" s="4">
        <v>2008</v>
      </c>
      <c r="W69" s="4">
        <v>6965</v>
      </c>
      <c r="X69" s="4">
        <v>663</v>
      </c>
      <c r="Y69" s="4">
        <v>3265</v>
      </c>
      <c r="Z69" s="4">
        <v>305</v>
      </c>
    </row>
    <row r="70" spans="2:26" x14ac:dyDescent="0.25">
      <c r="B70" s="4">
        <v>14</v>
      </c>
      <c r="C70" s="4">
        <v>61095</v>
      </c>
      <c r="D70" s="4">
        <v>31411</v>
      </c>
      <c r="E70" s="4">
        <v>35530</v>
      </c>
      <c r="F70" s="4">
        <v>10110</v>
      </c>
      <c r="G70" s="4">
        <v>19389</v>
      </c>
      <c r="H70" s="4">
        <v>5023</v>
      </c>
      <c r="I70" s="4">
        <v>6971</v>
      </c>
      <c r="J70" s="4">
        <v>7199</v>
      </c>
      <c r="K70" s="4">
        <v>4320</v>
      </c>
      <c r="L70" s="4">
        <v>2648</v>
      </c>
      <c r="M70" s="4">
        <v>2412</v>
      </c>
      <c r="N70" s="4">
        <v>1329</v>
      </c>
      <c r="O70" s="4">
        <v>4563</v>
      </c>
      <c r="P70" s="4">
        <v>2060</v>
      </c>
      <c r="Q70" s="4">
        <v>3176</v>
      </c>
      <c r="R70" s="4">
        <v>846</v>
      </c>
      <c r="S70" s="4">
        <v>1686</v>
      </c>
      <c r="T70" s="4">
        <v>377</v>
      </c>
      <c r="U70" s="4">
        <v>10602</v>
      </c>
      <c r="V70" s="4">
        <v>1694</v>
      </c>
      <c r="W70" s="4">
        <v>6162</v>
      </c>
      <c r="X70" s="4">
        <v>580</v>
      </c>
      <c r="Y70" s="4">
        <v>2888</v>
      </c>
      <c r="Z70" s="4">
        <v>274</v>
      </c>
    </row>
    <row r="71" spans="2:26" x14ac:dyDescent="0.25">
      <c r="B71" s="4">
        <v>15</v>
      </c>
      <c r="C71" s="4">
        <v>48740</v>
      </c>
      <c r="D71" s="4">
        <v>23363</v>
      </c>
      <c r="E71" s="4">
        <v>29080</v>
      </c>
      <c r="F71" s="4">
        <v>7750</v>
      </c>
      <c r="G71" s="4">
        <v>15986</v>
      </c>
      <c r="H71" s="4">
        <v>3946</v>
      </c>
      <c r="I71" s="4">
        <v>5262</v>
      </c>
      <c r="J71" s="4">
        <v>5151</v>
      </c>
      <c r="K71" s="4">
        <v>3369</v>
      </c>
      <c r="L71" s="4">
        <v>1932</v>
      </c>
      <c r="M71" s="4">
        <v>1905</v>
      </c>
      <c r="N71" s="4">
        <v>975</v>
      </c>
      <c r="O71" s="4">
        <v>3554</v>
      </c>
      <c r="P71" s="4">
        <v>1545</v>
      </c>
      <c r="Q71" s="4">
        <v>2575</v>
      </c>
      <c r="R71" s="4">
        <v>662</v>
      </c>
      <c r="S71" s="4">
        <v>1391</v>
      </c>
      <c r="T71" s="4">
        <v>304</v>
      </c>
      <c r="U71" s="4">
        <v>8995</v>
      </c>
      <c r="V71" s="4">
        <v>1400</v>
      </c>
      <c r="W71" s="4">
        <v>5482</v>
      </c>
      <c r="X71" s="4">
        <v>511</v>
      </c>
      <c r="Y71" s="4">
        <v>2574</v>
      </c>
      <c r="Z71" s="4">
        <v>240</v>
      </c>
    </row>
    <row r="72" spans="2:26" x14ac:dyDescent="0.25">
      <c r="B72" s="4">
        <v>16</v>
      </c>
      <c r="C72" s="4">
        <v>39041</v>
      </c>
      <c r="D72" s="4">
        <v>17304</v>
      </c>
      <c r="E72" s="4">
        <v>23926</v>
      </c>
      <c r="F72" s="4">
        <v>5878</v>
      </c>
      <c r="G72" s="4">
        <v>13203</v>
      </c>
      <c r="H72" s="4">
        <v>2974</v>
      </c>
      <c r="I72" s="4">
        <v>3955</v>
      </c>
      <c r="J72" s="4">
        <v>3673</v>
      </c>
      <c r="K72" s="4">
        <v>2648</v>
      </c>
      <c r="L72" s="4">
        <v>1404</v>
      </c>
      <c r="M72" s="4">
        <v>1532</v>
      </c>
      <c r="N72" s="4">
        <v>744</v>
      </c>
      <c r="O72" s="4">
        <v>2844</v>
      </c>
      <c r="P72" s="4">
        <v>1180</v>
      </c>
      <c r="Q72" s="4">
        <v>2131</v>
      </c>
      <c r="R72" s="4">
        <v>490</v>
      </c>
      <c r="S72" s="4">
        <v>1150</v>
      </c>
      <c r="T72" s="4">
        <v>235</v>
      </c>
      <c r="U72" s="4">
        <v>7597</v>
      </c>
      <c r="V72" s="4">
        <v>1140</v>
      </c>
      <c r="W72" s="4">
        <v>4857</v>
      </c>
      <c r="X72" s="4">
        <v>444</v>
      </c>
      <c r="Y72" s="4">
        <v>2285</v>
      </c>
      <c r="Z72" s="4">
        <v>211</v>
      </c>
    </row>
    <row r="73" spans="2:26" x14ac:dyDescent="0.25">
      <c r="B73" s="4" t="s">
        <v>536</v>
      </c>
      <c r="C73" s="4" t="s">
        <v>512</v>
      </c>
      <c r="D73" s="4" t="s">
        <v>513</v>
      </c>
      <c r="E73" s="4" t="s">
        <v>514</v>
      </c>
      <c r="F73" s="4" t="s">
        <v>515</v>
      </c>
      <c r="G73" s="4" t="s">
        <v>516</v>
      </c>
      <c r="H73" s="4" t="s">
        <v>517</v>
      </c>
      <c r="I73" s="4" t="s">
        <v>518</v>
      </c>
      <c r="J73" s="4" t="s">
        <v>519</v>
      </c>
      <c r="K73" s="4" t="s">
        <v>520</v>
      </c>
      <c r="L73" s="4" t="s">
        <v>521</v>
      </c>
      <c r="M73" s="4" t="s">
        <v>522</v>
      </c>
      <c r="N73" s="4" t="s">
        <v>523</v>
      </c>
      <c r="O73" s="4" t="s">
        <v>524</v>
      </c>
      <c r="P73" s="4" t="s">
        <v>525</v>
      </c>
      <c r="Q73" s="4" t="s">
        <v>526</v>
      </c>
      <c r="R73" s="4" t="s">
        <v>527</v>
      </c>
      <c r="S73" s="4" t="s">
        <v>528</v>
      </c>
      <c r="T73" s="4" t="s">
        <v>529</v>
      </c>
      <c r="U73" s="4" t="s">
        <v>530</v>
      </c>
      <c r="V73" s="4" t="s">
        <v>531</v>
      </c>
      <c r="W73" s="4" t="s">
        <v>532</v>
      </c>
      <c r="X73" s="4" t="s">
        <v>533</v>
      </c>
      <c r="Y73" s="4" t="s">
        <v>534</v>
      </c>
      <c r="Z73" s="4" t="s">
        <v>535</v>
      </c>
    </row>
    <row r="74" spans="2:26" x14ac:dyDescent="0.25">
      <c r="B74" s="4">
        <v>0</v>
      </c>
      <c r="C74" s="4">
        <v>544808</v>
      </c>
      <c r="D74" s="4">
        <v>4721</v>
      </c>
      <c r="E74" s="4">
        <v>9564</v>
      </c>
      <c r="F74" s="4">
        <v>11</v>
      </c>
      <c r="G74" s="4">
        <v>3784</v>
      </c>
      <c r="H74" s="4">
        <v>5</v>
      </c>
      <c r="I74" s="4">
        <v>91671</v>
      </c>
      <c r="J74" s="4">
        <v>4823</v>
      </c>
      <c r="K74" s="4">
        <v>1358</v>
      </c>
      <c r="L74" s="4">
        <v>6</v>
      </c>
      <c r="M74" s="4">
        <v>724</v>
      </c>
      <c r="N74" s="4">
        <v>4</v>
      </c>
      <c r="O74" s="4">
        <v>49221</v>
      </c>
      <c r="P74" s="4">
        <v>190</v>
      </c>
      <c r="Q74" s="4">
        <v>660</v>
      </c>
      <c r="R74" s="4">
        <v>5</v>
      </c>
      <c r="S74" s="4">
        <v>350</v>
      </c>
      <c r="T74" s="4">
        <v>0</v>
      </c>
      <c r="U74" s="4">
        <v>12577</v>
      </c>
      <c r="V74" s="4">
        <v>26</v>
      </c>
      <c r="W74" s="4">
        <v>169</v>
      </c>
      <c r="X74" s="4">
        <v>0</v>
      </c>
      <c r="Y74" s="4">
        <v>77</v>
      </c>
      <c r="Z74" s="4">
        <v>0</v>
      </c>
    </row>
    <row r="75" spans="2:26" x14ac:dyDescent="0.25">
      <c r="B75" s="4">
        <v>1</v>
      </c>
      <c r="C75" s="4">
        <v>694622</v>
      </c>
      <c r="D75" s="4">
        <v>24415</v>
      </c>
      <c r="E75" s="4">
        <v>27117</v>
      </c>
      <c r="F75" s="4">
        <v>295</v>
      </c>
      <c r="G75" s="4">
        <v>11489</v>
      </c>
      <c r="H75" s="4">
        <v>68</v>
      </c>
      <c r="I75" s="4">
        <v>96464</v>
      </c>
      <c r="J75" s="4">
        <v>15467</v>
      </c>
      <c r="K75" s="4">
        <v>3535</v>
      </c>
      <c r="L75" s="4">
        <v>130</v>
      </c>
      <c r="M75" s="4">
        <v>1762</v>
      </c>
      <c r="N75" s="4">
        <v>67</v>
      </c>
      <c r="O75" s="4">
        <v>43654</v>
      </c>
      <c r="P75" s="4">
        <v>1207</v>
      </c>
      <c r="Q75" s="4">
        <v>1483</v>
      </c>
      <c r="R75" s="4">
        <v>22</v>
      </c>
      <c r="S75" s="4">
        <v>827</v>
      </c>
      <c r="T75" s="4">
        <v>13</v>
      </c>
      <c r="U75" s="4">
        <v>17181</v>
      </c>
      <c r="V75" s="4">
        <v>125</v>
      </c>
      <c r="W75" s="4">
        <v>549</v>
      </c>
      <c r="X75" s="4">
        <v>2</v>
      </c>
      <c r="Y75" s="4">
        <v>271</v>
      </c>
      <c r="Z75" s="4">
        <v>1</v>
      </c>
    </row>
    <row r="76" spans="2:26" x14ac:dyDescent="0.25">
      <c r="B76" s="4">
        <v>2</v>
      </c>
      <c r="C76" s="4">
        <v>591492</v>
      </c>
      <c r="D76" s="4">
        <v>49786</v>
      </c>
      <c r="E76" s="4">
        <v>40352</v>
      </c>
      <c r="F76" s="4">
        <v>1300</v>
      </c>
      <c r="G76" s="4">
        <v>17820</v>
      </c>
      <c r="H76" s="4">
        <v>418</v>
      </c>
      <c r="I76" s="4">
        <v>74281</v>
      </c>
      <c r="J76" s="4">
        <v>21317</v>
      </c>
      <c r="K76" s="4">
        <v>5183</v>
      </c>
      <c r="L76" s="4">
        <v>485</v>
      </c>
      <c r="M76" s="4">
        <v>2397</v>
      </c>
      <c r="N76" s="4">
        <v>215</v>
      </c>
      <c r="O76" s="4">
        <v>36080</v>
      </c>
      <c r="P76" s="4">
        <v>2413</v>
      </c>
      <c r="Q76" s="4">
        <v>2281</v>
      </c>
      <c r="R76" s="4">
        <v>112</v>
      </c>
      <c r="S76" s="4">
        <v>1144</v>
      </c>
      <c r="T76" s="4">
        <v>41</v>
      </c>
      <c r="U76" s="4">
        <v>17000</v>
      </c>
      <c r="V76" s="4">
        <v>305</v>
      </c>
      <c r="W76" s="4">
        <v>962</v>
      </c>
      <c r="X76" s="4">
        <v>9</v>
      </c>
      <c r="Y76" s="4">
        <v>478</v>
      </c>
      <c r="Z76" s="4">
        <v>7</v>
      </c>
    </row>
    <row r="77" spans="2:26" x14ac:dyDescent="0.25">
      <c r="B77" s="4">
        <v>3</v>
      </c>
      <c r="C77" s="4">
        <v>464906</v>
      </c>
      <c r="D77" s="4">
        <v>69611</v>
      </c>
      <c r="E77" s="4">
        <v>48010</v>
      </c>
      <c r="F77" s="4">
        <v>2971</v>
      </c>
      <c r="G77" s="4">
        <v>21331</v>
      </c>
      <c r="H77" s="4">
        <v>1053</v>
      </c>
      <c r="I77" s="4">
        <v>60713</v>
      </c>
      <c r="J77" s="4">
        <v>23981</v>
      </c>
      <c r="K77" s="4">
        <v>6527</v>
      </c>
      <c r="L77" s="4">
        <v>1104</v>
      </c>
      <c r="M77" s="4">
        <v>2951</v>
      </c>
      <c r="N77" s="4">
        <v>444</v>
      </c>
      <c r="O77" s="4">
        <v>28314</v>
      </c>
      <c r="P77" s="4">
        <v>3347</v>
      </c>
      <c r="Q77" s="4">
        <v>2862</v>
      </c>
      <c r="R77" s="4">
        <v>230</v>
      </c>
      <c r="S77" s="4">
        <v>1306</v>
      </c>
      <c r="T77" s="4">
        <v>81</v>
      </c>
      <c r="U77" s="4">
        <v>15706</v>
      </c>
      <c r="V77" s="4">
        <v>503</v>
      </c>
      <c r="W77" s="4">
        <v>1429</v>
      </c>
      <c r="X77" s="4">
        <v>34</v>
      </c>
      <c r="Y77" s="4">
        <v>678</v>
      </c>
      <c r="Z77" s="4">
        <v>11</v>
      </c>
    </row>
    <row r="78" spans="2:26" x14ac:dyDescent="0.25">
      <c r="B78" s="4">
        <v>4</v>
      </c>
      <c r="C78" s="4">
        <v>347409</v>
      </c>
      <c r="D78" s="4">
        <v>80386</v>
      </c>
      <c r="E78" s="4">
        <v>50235</v>
      </c>
      <c r="F78" s="4">
        <v>5259</v>
      </c>
      <c r="G78" s="4">
        <v>22186</v>
      </c>
      <c r="H78" s="4">
        <v>1975</v>
      </c>
      <c r="I78" s="4">
        <v>49555</v>
      </c>
      <c r="J78" s="4">
        <v>24642</v>
      </c>
      <c r="K78" s="4">
        <v>7623</v>
      </c>
      <c r="L78" s="4">
        <v>1801</v>
      </c>
      <c r="M78" s="4">
        <v>3292</v>
      </c>
      <c r="N78" s="4">
        <v>704</v>
      </c>
      <c r="O78" s="4">
        <v>21813</v>
      </c>
      <c r="P78" s="4">
        <v>3888</v>
      </c>
      <c r="Q78" s="4">
        <v>3127</v>
      </c>
      <c r="R78" s="4">
        <v>387</v>
      </c>
      <c r="S78" s="4">
        <v>1344</v>
      </c>
      <c r="T78" s="4">
        <v>147</v>
      </c>
      <c r="U78" s="4">
        <v>13722</v>
      </c>
      <c r="V78" s="4">
        <v>680</v>
      </c>
      <c r="W78" s="4">
        <v>1760</v>
      </c>
      <c r="X78" s="4">
        <v>74</v>
      </c>
      <c r="Y78" s="4">
        <v>781</v>
      </c>
      <c r="Z78" s="4">
        <v>20</v>
      </c>
    </row>
    <row r="79" spans="2:26" x14ac:dyDescent="0.25">
      <c r="B79" s="4">
        <v>5</v>
      </c>
      <c r="C79" s="4">
        <v>252572</v>
      </c>
      <c r="D79" s="4">
        <v>82033</v>
      </c>
      <c r="E79" s="4">
        <v>47958</v>
      </c>
      <c r="F79" s="4">
        <v>7555</v>
      </c>
      <c r="G79" s="4">
        <v>21180</v>
      </c>
      <c r="H79" s="4">
        <v>2907</v>
      </c>
      <c r="I79" s="4">
        <v>39661</v>
      </c>
      <c r="J79" s="4">
        <v>23917</v>
      </c>
      <c r="K79" s="4">
        <v>7872</v>
      </c>
      <c r="L79" s="4">
        <v>2524</v>
      </c>
      <c r="M79" s="4">
        <v>3459</v>
      </c>
      <c r="N79" s="4">
        <v>986</v>
      </c>
      <c r="O79" s="4">
        <v>16264</v>
      </c>
      <c r="P79" s="4">
        <v>4048</v>
      </c>
      <c r="Q79" s="4">
        <v>3032</v>
      </c>
      <c r="R79" s="4">
        <v>537</v>
      </c>
      <c r="S79" s="4">
        <v>1303</v>
      </c>
      <c r="T79" s="4">
        <v>192</v>
      </c>
      <c r="U79" s="4">
        <v>11322</v>
      </c>
      <c r="V79" s="4">
        <v>868</v>
      </c>
      <c r="W79" s="4">
        <v>1836</v>
      </c>
      <c r="X79" s="4">
        <v>110</v>
      </c>
      <c r="Y79" s="4">
        <v>804</v>
      </c>
      <c r="Z79" s="4">
        <v>36</v>
      </c>
    </row>
    <row r="80" spans="2:26" x14ac:dyDescent="0.25">
      <c r="B80" s="4">
        <v>6</v>
      </c>
      <c r="C80" s="4">
        <v>180683</v>
      </c>
      <c r="D80" s="4">
        <v>77377</v>
      </c>
      <c r="E80" s="4">
        <v>43044</v>
      </c>
      <c r="F80" s="4">
        <v>9292</v>
      </c>
      <c r="G80" s="4">
        <v>18992</v>
      </c>
      <c r="H80" s="4">
        <v>3682</v>
      </c>
      <c r="I80" s="4">
        <v>30575</v>
      </c>
      <c r="J80" s="4">
        <v>21560</v>
      </c>
      <c r="K80" s="4">
        <v>7722</v>
      </c>
      <c r="L80" s="4">
        <v>3088</v>
      </c>
      <c r="M80" s="4">
        <v>3386</v>
      </c>
      <c r="N80" s="4">
        <v>1176</v>
      </c>
      <c r="O80" s="4">
        <v>11993</v>
      </c>
      <c r="P80" s="4">
        <v>3900</v>
      </c>
      <c r="Q80" s="4">
        <v>2861</v>
      </c>
      <c r="R80" s="4">
        <v>606</v>
      </c>
      <c r="S80" s="4">
        <v>1194</v>
      </c>
      <c r="T80" s="4">
        <v>260</v>
      </c>
      <c r="U80" s="4">
        <v>9064</v>
      </c>
      <c r="V80" s="4">
        <v>981</v>
      </c>
      <c r="W80" s="4">
        <v>1776</v>
      </c>
      <c r="X80" s="4">
        <v>139</v>
      </c>
      <c r="Y80" s="4">
        <v>706</v>
      </c>
      <c r="Z80" s="4">
        <v>50</v>
      </c>
    </row>
    <row r="81" spans="2:26" x14ac:dyDescent="0.25">
      <c r="B81" s="4">
        <v>7</v>
      </c>
      <c r="C81" s="4">
        <v>127771</v>
      </c>
      <c r="D81" s="4">
        <v>68969</v>
      </c>
      <c r="E81" s="4">
        <v>36631</v>
      </c>
      <c r="F81" s="4">
        <v>10334</v>
      </c>
      <c r="G81" s="4">
        <v>16177</v>
      </c>
      <c r="H81" s="4">
        <v>4124</v>
      </c>
      <c r="I81" s="4">
        <v>22861</v>
      </c>
      <c r="J81" s="4">
        <v>18751</v>
      </c>
      <c r="K81" s="4">
        <v>6930</v>
      </c>
      <c r="L81" s="4">
        <v>3260</v>
      </c>
      <c r="M81" s="4">
        <v>2987</v>
      </c>
      <c r="N81" s="4">
        <v>1315</v>
      </c>
      <c r="O81" s="4">
        <v>8762</v>
      </c>
      <c r="P81" s="4">
        <v>3661</v>
      </c>
      <c r="Q81" s="4">
        <v>2534</v>
      </c>
      <c r="R81" s="4">
        <v>738</v>
      </c>
      <c r="S81" s="4">
        <v>1097</v>
      </c>
      <c r="T81" s="4">
        <v>296</v>
      </c>
      <c r="U81" s="4">
        <v>6966</v>
      </c>
      <c r="V81" s="4">
        <v>1027</v>
      </c>
      <c r="W81" s="4">
        <v>1652</v>
      </c>
      <c r="X81" s="4">
        <v>174</v>
      </c>
      <c r="Y81" s="4">
        <v>646</v>
      </c>
      <c r="Z81" s="4">
        <v>66</v>
      </c>
    </row>
    <row r="82" spans="2:26" x14ac:dyDescent="0.25">
      <c r="B82" s="4">
        <v>8</v>
      </c>
      <c r="C82" s="4">
        <v>88958</v>
      </c>
      <c r="D82" s="4">
        <v>58363</v>
      </c>
      <c r="E82" s="4">
        <v>29862</v>
      </c>
      <c r="F82" s="4">
        <v>10484</v>
      </c>
      <c r="G82" s="4">
        <v>13364</v>
      </c>
      <c r="H82" s="4">
        <v>4349</v>
      </c>
      <c r="I82" s="4">
        <v>16668</v>
      </c>
      <c r="J82" s="4">
        <v>15435</v>
      </c>
      <c r="K82" s="4">
        <v>5893</v>
      </c>
      <c r="L82" s="4">
        <v>3302</v>
      </c>
      <c r="M82" s="4">
        <v>2537</v>
      </c>
      <c r="N82" s="4">
        <v>1339</v>
      </c>
      <c r="O82" s="4">
        <v>6177</v>
      </c>
      <c r="P82" s="4">
        <v>3129</v>
      </c>
      <c r="Q82" s="4">
        <v>2116</v>
      </c>
      <c r="R82" s="4">
        <v>778</v>
      </c>
      <c r="S82" s="4">
        <v>910</v>
      </c>
      <c r="T82" s="4">
        <v>294</v>
      </c>
      <c r="U82" s="4">
        <v>5272</v>
      </c>
      <c r="V82" s="4">
        <v>942</v>
      </c>
      <c r="W82" s="4">
        <v>1464</v>
      </c>
      <c r="X82" s="4">
        <v>187</v>
      </c>
      <c r="Y82" s="4">
        <v>568</v>
      </c>
      <c r="Z82" s="4">
        <v>67</v>
      </c>
    </row>
    <row r="83" spans="2:26" x14ac:dyDescent="0.25">
      <c r="B83" s="4">
        <v>9</v>
      </c>
      <c r="C83" s="4">
        <v>61066</v>
      </c>
      <c r="D83" s="4">
        <v>47119</v>
      </c>
      <c r="E83" s="4">
        <v>23483</v>
      </c>
      <c r="F83" s="4">
        <v>9790</v>
      </c>
      <c r="G83" s="4">
        <v>10590</v>
      </c>
      <c r="H83" s="4">
        <v>4262</v>
      </c>
      <c r="I83" s="4">
        <v>11605</v>
      </c>
      <c r="J83" s="4">
        <v>12225</v>
      </c>
      <c r="K83" s="4">
        <v>4692</v>
      </c>
      <c r="L83" s="4">
        <v>3066</v>
      </c>
      <c r="M83" s="4">
        <v>2044</v>
      </c>
      <c r="N83" s="4">
        <v>1237</v>
      </c>
      <c r="O83" s="4">
        <v>4253</v>
      </c>
      <c r="P83" s="4">
        <v>2587</v>
      </c>
      <c r="Q83" s="4">
        <v>1722</v>
      </c>
      <c r="R83" s="4">
        <v>728</v>
      </c>
      <c r="S83" s="4">
        <v>733</v>
      </c>
      <c r="T83" s="4">
        <v>291</v>
      </c>
      <c r="U83" s="4">
        <v>3874</v>
      </c>
      <c r="V83" s="4">
        <v>889</v>
      </c>
      <c r="W83" s="4">
        <v>1252</v>
      </c>
      <c r="X83" s="4">
        <v>210</v>
      </c>
      <c r="Y83" s="4">
        <v>480</v>
      </c>
      <c r="Z83" s="4">
        <v>68</v>
      </c>
    </row>
    <row r="84" spans="2:26" x14ac:dyDescent="0.25">
      <c r="B84" s="4">
        <v>10</v>
      </c>
      <c r="C84" s="4">
        <v>41625</v>
      </c>
      <c r="D84" s="4">
        <v>36428</v>
      </c>
      <c r="E84" s="4">
        <v>17679</v>
      </c>
      <c r="F84" s="4">
        <v>8547</v>
      </c>
      <c r="G84" s="4">
        <v>8181</v>
      </c>
      <c r="H84" s="4">
        <v>3827</v>
      </c>
      <c r="I84" s="4">
        <v>7828</v>
      </c>
      <c r="J84" s="4">
        <v>9210</v>
      </c>
      <c r="K84" s="4">
        <v>3651</v>
      </c>
      <c r="L84" s="4">
        <v>2623</v>
      </c>
      <c r="M84" s="4">
        <v>1609</v>
      </c>
      <c r="N84" s="4">
        <v>1099</v>
      </c>
      <c r="O84" s="4">
        <v>2978</v>
      </c>
      <c r="P84" s="4">
        <v>2051</v>
      </c>
      <c r="Q84" s="4">
        <v>1351</v>
      </c>
      <c r="R84" s="4">
        <v>648</v>
      </c>
      <c r="S84" s="4">
        <v>551</v>
      </c>
      <c r="T84" s="4">
        <v>247</v>
      </c>
      <c r="U84" s="4">
        <v>2872</v>
      </c>
      <c r="V84" s="4">
        <v>762</v>
      </c>
      <c r="W84" s="4">
        <v>1003</v>
      </c>
      <c r="X84" s="4">
        <v>200</v>
      </c>
      <c r="Y84" s="4">
        <v>393</v>
      </c>
      <c r="Z84" s="4">
        <v>74</v>
      </c>
    </row>
    <row r="85" spans="2:26" x14ac:dyDescent="0.25">
      <c r="B85" s="4">
        <v>11</v>
      </c>
      <c r="C85" s="4">
        <v>27871</v>
      </c>
      <c r="D85" s="4">
        <v>27057</v>
      </c>
      <c r="E85" s="4">
        <v>12891</v>
      </c>
      <c r="F85" s="4">
        <v>7135</v>
      </c>
      <c r="G85" s="4">
        <v>6106</v>
      </c>
      <c r="H85" s="4">
        <v>3216</v>
      </c>
      <c r="I85" s="4">
        <v>5138</v>
      </c>
      <c r="J85" s="4">
        <v>6733</v>
      </c>
      <c r="K85" s="4">
        <v>2654</v>
      </c>
      <c r="L85" s="4">
        <v>2157</v>
      </c>
      <c r="M85" s="4">
        <v>1183</v>
      </c>
      <c r="N85" s="4">
        <v>881</v>
      </c>
      <c r="O85" s="4">
        <v>1997</v>
      </c>
      <c r="P85" s="4">
        <v>1566</v>
      </c>
      <c r="Q85" s="4">
        <v>1004</v>
      </c>
      <c r="R85" s="4">
        <v>553</v>
      </c>
      <c r="S85" s="4">
        <v>416</v>
      </c>
      <c r="T85" s="4">
        <v>208</v>
      </c>
      <c r="U85" s="4">
        <v>2078</v>
      </c>
      <c r="V85" s="4">
        <v>662</v>
      </c>
      <c r="W85" s="4">
        <v>799</v>
      </c>
      <c r="X85" s="4">
        <v>160</v>
      </c>
      <c r="Y85" s="4">
        <v>316</v>
      </c>
      <c r="Z85" s="4">
        <v>61</v>
      </c>
    </row>
    <row r="86" spans="2:26" x14ac:dyDescent="0.25">
      <c r="B86" s="4">
        <v>12</v>
      </c>
      <c r="C86" s="4">
        <v>18432</v>
      </c>
      <c r="D86" s="4">
        <v>19108</v>
      </c>
      <c r="E86" s="4">
        <v>9116</v>
      </c>
      <c r="F86" s="4">
        <v>5621</v>
      </c>
      <c r="G86" s="4">
        <v>4355</v>
      </c>
      <c r="H86" s="4">
        <v>2518</v>
      </c>
      <c r="I86" s="4">
        <v>3284</v>
      </c>
      <c r="J86" s="4">
        <v>4759</v>
      </c>
      <c r="K86" s="4">
        <v>1796</v>
      </c>
      <c r="L86" s="4">
        <v>1598</v>
      </c>
      <c r="M86" s="4">
        <v>821</v>
      </c>
      <c r="N86" s="4">
        <v>663</v>
      </c>
      <c r="O86" s="4">
        <v>1341</v>
      </c>
      <c r="P86" s="4">
        <v>1124</v>
      </c>
      <c r="Q86" s="4">
        <v>686</v>
      </c>
      <c r="R86" s="4">
        <v>450</v>
      </c>
      <c r="S86" s="4">
        <v>296</v>
      </c>
      <c r="T86" s="4">
        <v>156</v>
      </c>
      <c r="U86" s="4">
        <v>1487</v>
      </c>
      <c r="V86" s="4">
        <v>522</v>
      </c>
      <c r="W86" s="4">
        <v>613</v>
      </c>
      <c r="X86" s="4">
        <v>128</v>
      </c>
      <c r="Y86" s="4">
        <v>232</v>
      </c>
      <c r="Z86" s="4">
        <v>50</v>
      </c>
    </row>
    <row r="87" spans="2:26" x14ac:dyDescent="0.25">
      <c r="B87" s="4">
        <v>13</v>
      </c>
      <c r="C87" s="4">
        <v>11852</v>
      </c>
      <c r="D87" s="4">
        <v>12966</v>
      </c>
      <c r="E87" s="4">
        <v>6179</v>
      </c>
      <c r="F87" s="4">
        <v>4181</v>
      </c>
      <c r="G87" s="4">
        <v>2950</v>
      </c>
      <c r="H87" s="4">
        <v>1891</v>
      </c>
      <c r="I87" s="4">
        <v>2017</v>
      </c>
      <c r="J87" s="4">
        <v>3165</v>
      </c>
      <c r="K87" s="4">
        <v>1142</v>
      </c>
      <c r="L87" s="4">
        <v>1145</v>
      </c>
      <c r="M87" s="4">
        <v>504</v>
      </c>
      <c r="N87" s="4">
        <v>492</v>
      </c>
      <c r="O87" s="4">
        <v>856</v>
      </c>
      <c r="P87" s="4">
        <v>773</v>
      </c>
      <c r="Q87" s="4">
        <v>466</v>
      </c>
      <c r="R87" s="4">
        <v>319</v>
      </c>
      <c r="S87" s="4">
        <v>209</v>
      </c>
      <c r="T87" s="4">
        <v>116</v>
      </c>
      <c r="U87" s="4">
        <v>1032</v>
      </c>
      <c r="V87" s="4">
        <v>384</v>
      </c>
      <c r="W87" s="4">
        <v>448</v>
      </c>
      <c r="X87" s="4">
        <v>102</v>
      </c>
      <c r="Y87" s="4">
        <v>162</v>
      </c>
      <c r="Z87" s="4">
        <v>41</v>
      </c>
    </row>
    <row r="88" spans="2:26" x14ac:dyDescent="0.25">
      <c r="B88" s="4">
        <v>14</v>
      </c>
      <c r="C88" s="4">
        <v>7008</v>
      </c>
      <c r="D88" s="4">
        <v>8195</v>
      </c>
      <c r="E88" s="4">
        <v>3768</v>
      </c>
      <c r="F88" s="4">
        <v>2747</v>
      </c>
      <c r="G88" s="4">
        <v>1805</v>
      </c>
      <c r="H88" s="4">
        <v>1234</v>
      </c>
      <c r="I88" s="4">
        <v>1132</v>
      </c>
      <c r="J88" s="4">
        <v>1994</v>
      </c>
      <c r="K88" s="4">
        <v>666</v>
      </c>
      <c r="L88" s="4">
        <v>705</v>
      </c>
      <c r="M88" s="4">
        <v>293</v>
      </c>
      <c r="N88" s="4">
        <v>319</v>
      </c>
      <c r="O88" s="4">
        <v>501</v>
      </c>
      <c r="P88" s="4">
        <v>520</v>
      </c>
      <c r="Q88" s="4">
        <v>284</v>
      </c>
      <c r="R88" s="4">
        <v>217</v>
      </c>
      <c r="S88" s="4">
        <v>128</v>
      </c>
      <c r="T88" s="4">
        <v>72</v>
      </c>
      <c r="U88" s="4">
        <v>713</v>
      </c>
      <c r="V88" s="4">
        <v>283</v>
      </c>
      <c r="W88" s="4">
        <v>300</v>
      </c>
      <c r="X88" s="4">
        <v>79</v>
      </c>
      <c r="Y88" s="4">
        <v>98</v>
      </c>
      <c r="Z88" s="4">
        <v>35</v>
      </c>
    </row>
    <row r="89" spans="2:26" x14ac:dyDescent="0.25">
      <c r="B89" s="4">
        <v>15</v>
      </c>
      <c r="C89" s="4">
        <v>3530</v>
      </c>
      <c r="D89" s="4">
        <v>4388</v>
      </c>
      <c r="E89" s="4">
        <v>1968</v>
      </c>
      <c r="F89" s="4">
        <v>1552</v>
      </c>
      <c r="G89" s="4">
        <v>919</v>
      </c>
      <c r="H89" s="4">
        <v>682</v>
      </c>
      <c r="I89" s="4">
        <v>570</v>
      </c>
      <c r="J89" s="4">
        <v>997</v>
      </c>
      <c r="K89" s="4">
        <v>338</v>
      </c>
      <c r="L89" s="4">
        <v>387</v>
      </c>
      <c r="M89" s="4">
        <v>148</v>
      </c>
      <c r="N89" s="4">
        <v>167</v>
      </c>
      <c r="O89" s="4">
        <v>245</v>
      </c>
      <c r="P89" s="4">
        <v>286</v>
      </c>
      <c r="Q89" s="4">
        <v>154</v>
      </c>
      <c r="R89" s="4">
        <v>99</v>
      </c>
      <c r="S89" s="4">
        <v>59</v>
      </c>
      <c r="T89" s="4">
        <v>45</v>
      </c>
      <c r="U89" s="4">
        <v>383</v>
      </c>
      <c r="V89" s="4">
        <v>200</v>
      </c>
      <c r="W89" s="4">
        <v>175</v>
      </c>
      <c r="X89" s="4">
        <v>51</v>
      </c>
      <c r="Y89" s="4">
        <v>56</v>
      </c>
      <c r="Z89" s="4">
        <v>25</v>
      </c>
    </row>
    <row r="90" spans="2:26" x14ac:dyDescent="0.25">
      <c r="B90" s="4">
        <v>16</v>
      </c>
      <c r="C90" s="4">
        <v>1007</v>
      </c>
      <c r="D90" s="4">
        <v>918</v>
      </c>
      <c r="E90" s="4">
        <v>474</v>
      </c>
      <c r="F90" s="4">
        <v>301</v>
      </c>
      <c r="G90" s="4">
        <v>234</v>
      </c>
      <c r="H90" s="4">
        <v>120</v>
      </c>
      <c r="I90" s="4">
        <v>136</v>
      </c>
      <c r="J90" s="4">
        <v>192</v>
      </c>
      <c r="K90" s="4">
        <v>92</v>
      </c>
      <c r="L90" s="4">
        <v>69</v>
      </c>
      <c r="M90" s="4">
        <v>36</v>
      </c>
      <c r="N90" s="4">
        <v>39</v>
      </c>
      <c r="O90" s="4">
        <v>73</v>
      </c>
      <c r="P90" s="4">
        <v>61</v>
      </c>
      <c r="Q90" s="4">
        <v>34</v>
      </c>
      <c r="R90" s="4">
        <v>13</v>
      </c>
      <c r="S90" s="4">
        <v>13</v>
      </c>
      <c r="T90" s="4">
        <v>5</v>
      </c>
      <c r="U90" s="4">
        <v>124</v>
      </c>
      <c r="V90" s="4">
        <v>62</v>
      </c>
      <c r="W90" s="4">
        <v>66</v>
      </c>
      <c r="X90" s="4">
        <v>14</v>
      </c>
      <c r="Y90" s="4">
        <v>16</v>
      </c>
      <c r="Z90" s="4">
        <v>6</v>
      </c>
    </row>
    <row r="91" spans="2:26" x14ac:dyDescent="0.25">
      <c r="B91" s="4" t="s">
        <v>537</v>
      </c>
      <c r="C91" s="4" t="s">
        <v>512</v>
      </c>
      <c r="D91" s="4" t="s">
        <v>513</v>
      </c>
      <c r="E91" s="4" t="s">
        <v>514</v>
      </c>
      <c r="F91" s="4" t="s">
        <v>515</v>
      </c>
      <c r="G91" s="4" t="s">
        <v>516</v>
      </c>
      <c r="H91" s="4" t="s">
        <v>517</v>
      </c>
      <c r="I91" s="4" t="s">
        <v>518</v>
      </c>
      <c r="J91" s="4" t="s">
        <v>519</v>
      </c>
      <c r="K91" s="4" t="s">
        <v>520</v>
      </c>
      <c r="L91" s="4" t="s">
        <v>521</v>
      </c>
      <c r="M91" s="4" t="s">
        <v>522</v>
      </c>
      <c r="N91" s="4" t="s">
        <v>523</v>
      </c>
      <c r="O91" s="4" t="s">
        <v>524</v>
      </c>
      <c r="P91" s="4" t="s">
        <v>525</v>
      </c>
      <c r="Q91" s="4" t="s">
        <v>526</v>
      </c>
      <c r="R91" s="4" t="s">
        <v>527</v>
      </c>
      <c r="S91" s="4" t="s">
        <v>528</v>
      </c>
      <c r="T91" s="4" t="s">
        <v>529</v>
      </c>
      <c r="U91" s="4" t="s">
        <v>530</v>
      </c>
      <c r="V91" s="4" t="s">
        <v>531</v>
      </c>
      <c r="W91" s="4" t="s">
        <v>532</v>
      </c>
      <c r="X91" s="4" t="s">
        <v>533</v>
      </c>
      <c r="Y91" s="4" t="s">
        <v>534</v>
      </c>
      <c r="Z91" s="4" t="s">
        <v>535</v>
      </c>
    </row>
    <row r="92" spans="2:26" x14ac:dyDescent="0.25">
      <c r="B92" s="4">
        <v>0</v>
      </c>
      <c r="C92" s="4">
        <v>84861</v>
      </c>
      <c r="D92" s="4">
        <v>595</v>
      </c>
      <c r="E92" s="4">
        <v>1583</v>
      </c>
      <c r="F92" s="4">
        <v>0</v>
      </c>
      <c r="G92" s="4">
        <v>692</v>
      </c>
      <c r="H92" s="4">
        <v>0</v>
      </c>
      <c r="I92" s="4">
        <v>12574</v>
      </c>
      <c r="J92" s="4">
        <v>670</v>
      </c>
      <c r="K92" s="4">
        <v>230</v>
      </c>
      <c r="L92" s="4">
        <v>1</v>
      </c>
      <c r="M92" s="4">
        <v>117</v>
      </c>
      <c r="N92" s="4">
        <v>0</v>
      </c>
      <c r="O92" s="4">
        <v>7893</v>
      </c>
      <c r="P92" s="4">
        <v>25</v>
      </c>
      <c r="Q92" s="4">
        <v>129</v>
      </c>
      <c r="R92" s="4">
        <v>0</v>
      </c>
      <c r="S92" s="4">
        <v>86</v>
      </c>
      <c r="T92" s="4">
        <v>0</v>
      </c>
      <c r="U92" s="4">
        <v>4621</v>
      </c>
      <c r="V92" s="4">
        <v>8</v>
      </c>
      <c r="W92" s="4">
        <v>91</v>
      </c>
      <c r="X92" s="4">
        <v>0</v>
      </c>
      <c r="Y92" s="4">
        <v>31</v>
      </c>
      <c r="Z92" s="4">
        <v>0</v>
      </c>
    </row>
    <row r="93" spans="2:26" x14ac:dyDescent="0.25">
      <c r="B93" s="4">
        <v>1</v>
      </c>
      <c r="C93" s="4">
        <v>105695</v>
      </c>
      <c r="D93" s="4">
        <v>3227</v>
      </c>
      <c r="E93" s="4">
        <v>4583</v>
      </c>
      <c r="F93" s="4">
        <v>29</v>
      </c>
      <c r="G93" s="4">
        <v>2108</v>
      </c>
      <c r="H93" s="4">
        <v>16</v>
      </c>
      <c r="I93" s="4">
        <v>17301</v>
      </c>
      <c r="J93" s="4">
        <v>2473</v>
      </c>
      <c r="K93" s="4">
        <v>671</v>
      </c>
      <c r="L93" s="4">
        <v>26</v>
      </c>
      <c r="M93" s="4">
        <v>400</v>
      </c>
      <c r="N93" s="4">
        <v>2</v>
      </c>
      <c r="O93" s="4">
        <v>7351</v>
      </c>
      <c r="P93" s="4">
        <v>190</v>
      </c>
      <c r="Q93" s="4">
        <v>332</v>
      </c>
      <c r="R93" s="4">
        <v>3</v>
      </c>
      <c r="S93" s="4">
        <v>195</v>
      </c>
      <c r="T93" s="4">
        <v>0</v>
      </c>
      <c r="U93" s="4">
        <v>5912</v>
      </c>
      <c r="V93" s="4">
        <v>29</v>
      </c>
      <c r="W93" s="4">
        <v>239</v>
      </c>
      <c r="X93" s="4">
        <v>0</v>
      </c>
      <c r="Y93" s="4">
        <v>105</v>
      </c>
      <c r="Z93" s="4">
        <v>1</v>
      </c>
    </row>
    <row r="94" spans="2:26" x14ac:dyDescent="0.25">
      <c r="B94" s="4">
        <v>2</v>
      </c>
      <c r="C94" s="4">
        <v>94438</v>
      </c>
      <c r="D94" s="4">
        <v>6938</v>
      </c>
      <c r="E94" s="4">
        <v>7384</v>
      </c>
      <c r="F94" s="4">
        <v>172</v>
      </c>
      <c r="G94" s="4">
        <v>3416</v>
      </c>
      <c r="H94" s="4">
        <v>75</v>
      </c>
      <c r="I94" s="4">
        <v>15779</v>
      </c>
      <c r="J94" s="4">
        <v>3510</v>
      </c>
      <c r="K94" s="4">
        <v>1160</v>
      </c>
      <c r="L94" s="4">
        <v>101</v>
      </c>
      <c r="M94" s="4">
        <v>643</v>
      </c>
      <c r="N94" s="4">
        <v>31</v>
      </c>
      <c r="O94" s="4">
        <v>6730</v>
      </c>
      <c r="P94" s="4">
        <v>391</v>
      </c>
      <c r="Q94" s="4">
        <v>542</v>
      </c>
      <c r="R94" s="4">
        <v>16</v>
      </c>
      <c r="S94" s="4">
        <v>309</v>
      </c>
      <c r="T94" s="4">
        <v>4</v>
      </c>
      <c r="U94" s="4">
        <v>5632</v>
      </c>
      <c r="V94" s="4">
        <v>68</v>
      </c>
      <c r="W94" s="4">
        <v>397</v>
      </c>
      <c r="X94" s="4">
        <v>5</v>
      </c>
      <c r="Y94" s="4">
        <v>210</v>
      </c>
      <c r="Z94" s="4">
        <v>2</v>
      </c>
    </row>
    <row r="95" spans="2:26" x14ac:dyDescent="0.25">
      <c r="B95" s="4">
        <v>3</v>
      </c>
      <c r="C95" s="4">
        <v>81016</v>
      </c>
      <c r="D95" s="4">
        <v>9978</v>
      </c>
      <c r="E95" s="4">
        <v>9802</v>
      </c>
      <c r="F95" s="4">
        <v>475</v>
      </c>
      <c r="G95" s="4">
        <v>4676</v>
      </c>
      <c r="H95" s="4">
        <v>165</v>
      </c>
      <c r="I95" s="4">
        <v>13723</v>
      </c>
      <c r="J95" s="4">
        <v>3926</v>
      </c>
      <c r="K95" s="4">
        <v>1569</v>
      </c>
      <c r="L95" s="4">
        <v>217</v>
      </c>
      <c r="M95" s="4">
        <v>862</v>
      </c>
      <c r="N95" s="4">
        <v>71</v>
      </c>
      <c r="O95" s="4">
        <v>5913</v>
      </c>
      <c r="P95" s="4">
        <v>566</v>
      </c>
      <c r="Q95" s="4">
        <v>747</v>
      </c>
      <c r="R95" s="4">
        <v>34</v>
      </c>
      <c r="S95" s="4">
        <v>413</v>
      </c>
      <c r="T95" s="4">
        <v>15</v>
      </c>
      <c r="U95" s="4">
        <v>5230</v>
      </c>
      <c r="V95" s="4">
        <v>91</v>
      </c>
      <c r="W95" s="4">
        <v>556</v>
      </c>
      <c r="X95" s="4">
        <v>7</v>
      </c>
      <c r="Y95" s="4">
        <v>304</v>
      </c>
      <c r="Z95" s="4">
        <v>5</v>
      </c>
    </row>
    <row r="96" spans="2:26" x14ac:dyDescent="0.25">
      <c r="B96" s="4">
        <v>4</v>
      </c>
      <c r="C96" s="4">
        <v>66855</v>
      </c>
      <c r="D96" s="4">
        <v>11629</v>
      </c>
      <c r="E96" s="4">
        <v>11326</v>
      </c>
      <c r="F96" s="4">
        <v>838</v>
      </c>
      <c r="G96" s="4">
        <v>5517</v>
      </c>
      <c r="H96" s="4">
        <v>308</v>
      </c>
      <c r="I96" s="4">
        <v>11429</v>
      </c>
      <c r="J96" s="4">
        <v>3956</v>
      </c>
      <c r="K96" s="4">
        <v>1917</v>
      </c>
      <c r="L96" s="4">
        <v>327</v>
      </c>
      <c r="M96" s="4">
        <v>993</v>
      </c>
      <c r="N96" s="4">
        <v>115</v>
      </c>
      <c r="O96" s="4">
        <v>4996</v>
      </c>
      <c r="P96" s="4">
        <v>659</v>
      </c>
      <c r="Q96" s="4">
        <v>897</v>
      </c>
      <c r="R96" s="4">
        <v>60</v>
      </c>
      <c r="S96" s="4">
        <v>472</v>
      </c>
      <c r="T96" s="4">
        <v>27</v>
      </c>
      <c r="U96" s="4">
        <v>4745</v>
      </c>
      <c r="V96" s="4">
        <v>141</v>
      </c>
      <c r="W96" s="4">
        <v>731</v>
      </c>
      <c r="X96" s="4">
        <v>13</v>
      </c>
      <c r="Y96" s="4">
        <v>361</v>
      </c>
      <c r="Z96" s="4">
        <v>9</v>
      </c>
    </row>
    <row r="97" spans="2:26" x14ac:dyDescent="0.25">
      <c r="B97" s="4">
        <v>5</v>
      </c>
      <c r="C97" s="4">
        <v>53627</v>
      </c>
      <c r="D97" s="4">
        <v>11916</v>
      </c>
      <c r="E97" s="4">
        <v>11988</v>
      </c>
      <c r="F97" s="4">
        <v>1171</v>
      </c>
      <c r="G97" s="4">
        <v>5825</v>
      </c>
      <c r="H97" s="4">
        <v>456</v>
      </c>
      <c r="I97" s="4">
        <v>9204</v>
      </c>
      <c r="J97" s="4">
        <v>3657</v>
      </c>
      <c r="K97" s="4">
        <v>2044</v>
      </c>
      <c r="L97" s="4">
        <v>416</v>
      </c>
      <c r="M97" s="4">
        <v>1064</v>
      </c>
      <c r="N97" s="4">
        <v>174</v>
      </c>
      <c r="O97" s="4">
        <v>4123</v>
      </c>
      <c r="P97" s="4">
        <v>701</v>
      </c>
      <c r="Q97" s="4">
        <v>950</v>
      </c>
      <c r="R97" s="4">
        <v>97</v>
      </c>
      <c r="S97" s="4">
        <v>488</v>
      </c>
      <c r="T97" s="4">
        <v>35</v>
      </c>
      <c r="U97" s="4">
        <v>4051</v>
      </c>
      <c r="V97" s="4">
        <v>187</v>
      </c>
      <c r="W97" s="4">
        <v>841</v>
      </c>
      <c r="X97" s="4">
        <v>20</v>
      </c>
      <c r="Y97" s="4">
        <v>417</v>
      </c>
      <c r="Z97" s="4">
        <v>11</v>
      </c>
    </row>
    <row r="98" spans="2:26" x14ac:dyDescent="0.25">
      <c r="B98" s="4">
        <v>6</v>
      </c>
      <c r="C98" s="4">
        <v>42190</v>
      </c>
      <c r="D98" s="4">
        <v>11351</v>
      </c>
      <c r="E98" s="4">
        <v>11730</v>
      </c>
      <c r="F98" s="4">
        <v>1407</v>
      </c>
      <c r="G98" s="4">
        <v>5844</v>
      </c>
      <c r="H98" s="4">
        <v>606</v>
      </c>
      <c r="I98" s="4">
        <v>7202</v>
      </c>
      <c r="J98" s="4">
        <v>3232</v>
      </c>
      <c r="K98" s="4">
        <v>2002</v>
      </c>
      <c r="L98" s="4">
        <v>509</v>
      </c>
      <c r="M98" s="4">
        <v>1041</v>
      </c>
      <c r="N98" s="4">
        <v>206</v>
      </c>
      <c r="O98" s="4">
        <v>3256</v>
      </c>
      <c r="P98" s="4">
        <v>668</v>
      </c>
      <c r="Q98" s="4">
        <v>963</v>
      </c>
      <c r="R98" s="4">
        <v>115</v>
      </c>
      <c r="S98" s="4">
        <v>474</v>
      </c>
      <c r="T98" s="4">
        <v>51</v>
      </c>
      <c r="U98" s="4">
        <v>3448</v>
      </c>
      <c r="V98" s="4">
        <v>199</v>
      </c>
      <c r="W98" s="4">
        <v>889</v>
      </c>
      <c r="X98" s="4">
        <v>32</v>
      </c>
      <c r="Y98" s="4">
        <v>446</v>
      </c>
      <c r="Z98" s="4">
        <v>17</v>
      </c>
    </row>
    <row r="99" spans="2:26" x14ac:dyDescent="0.25">
      <c r="B99" s="4">
        <v>7</v>
      </c>
      <c r="C99" s="4">
        <v>32463</v>
      </c>
      <c r="D99" s="4">
        <v>10019</v>
      </c>
      <c r="E99" s="4">
        <v>10851</v>
      </c>
      <c r="F99" s="4">
        <v>1601</v>
      </c>
      <c r="G99" s="4">
        <v>5500</v>
      </c>
      <c r="H99" s="4">
        <v>693</v>
      </c>
      <c r="I99" s="4">
        <v>5565</v>
      </c>
      <c r="J99" s="4">
        <v>2774</v>
      </c>
      <c r="K99" s="4">
        <v>1831</v>
      </c>
      <c r="L99" s="4">
        <v>534</v>
      </c>
      <c r="M99" s="4">
        <v>961</v>
      </c>
      <c r="N99" s="4">
        <v>212</v>
      </c>
      <c r="O99" s="4">
        <v>2567</v>
      </c>
      <c r="P99" s="4">
        <v>630</v>
      </c>
      <c r="Q99" s="4">
        <v>891</v>
      </c>
      <c r="R99" s="4">
        <v>132</v>
      </c>
      <c r="S99" s="4">
        <v>457</v>
      </c>
      <c r="T99" s="4">
        <v>59</v>
      </c>
      <c r="U99" s="4">
        <v>2909</v>
      </c>
      <c r="V99" s="4">
        <v>216</v>
      </c>
      <c r="W99" s="4">
        <v>918</v>
      </c>
      <c r="X99" s="4">
        <v>40</v>
      </c>
      <c r="Y99" s="4">
        <v>440</v>
      </c>
      <c r="Z99" s="4">
        <v>20</v>
      </c>
    </row>
    <row r="100" spans="2:26" x14ac:dyDescent="0.25">
      <c r="B100" s="4">
        <v>8</v>
      </c>
      <c r="C100" s="4">
        <v>24655</v>
      </c>
      <c r="D100" s="4">
        <v>8488</v>
      </c>
      <c r="E100" s="4">
        <v>9601</v>
      </c>
      <c r="F100" s="4">
        <v>1587</v>
      </c>
      <c r="G100" s="4">
        <v>4854</v>
      </c>
      <c r="H100" s="4">
        <v>727</v>
      </c>
      <c r="I100" s="4">
        <v>4159</v>
      </c>
      <c r="J100" s="4">
        <v>2227</v>
      </c>
      <c r="K100" s="4">
        <v>1569</v>
      </c>
      <c r="L100" s="4">
        <v>520</v>
      </c>
      <c r="M100" s="4">
        <v>842</v>
      </c>
      <c r="N100" s="4">
        <v>231</v>
      </c>
      <c r="O100" s="4">
        <v>1959</v>
      </c>
      <c r="P100" s="4">
        <v>534</v>
      </c>
      <c r="Q100" s="4">
        <v>809</v>
      </c>
      <c r="R100" s="4">
        <v>137</v>
      </c>
      <c r="S100" s="4">
        <v>413</v>
      </c>
      <c r="T100" s="4">
        <v>65</v>
      </c>
      <c r="U100" s="4">
        <v>2385</v>
      </c>
      <c r="V100" s="4">
        <v>207</v>
      </c>
      <c r="W100" s="4">
        <v>877</v>
      </c>
      <c r="X100" s="4">
        <v>46</v>
      </c>
      <c r="Y100" s="4">
        <v>420</v>
      </c>
      <c r="Z100" s="4">
        <v>17</v>
      </c>
    </row>
    <row r="101" spans="2:26" x14ac:dyDescent="0.25">
      <c r="B101" s="4">
        <v>9</v>
      </c>
      <c r="C101" s="4">
        <v>18528</v>
      </c>
      <c r="D101" s="4">
        <v>6837</v>
      </c>
      <c r="E101" s="4">
        <v>7981</v>
      </c>
      <c r="F101" s="4">
        <v>1523</v>
      </c>
      <c r="G101" s="4">
        <v>4136</v>
      </c>
      <c r="H101" s="4">
        <v>709</v>
      </c>
      <c r="I101" s="4">
        <v>3046</v>
      </c>
      <c r="J101" s="4">
        <v>1786</v>
      </c>
      <c r="K101" s="4">
        <v>1259</v>
      </c>
      <c r="L101" s="4">
        <v>450</v>
      </c>
      <c r="M101" s="4">
        <v>701</v>
      </c>
      <c r="N101" s="4">
        <v>244</v>
      </c>
      <c r="O101" s="4">
        <v>1461</v>
      </c>
      <c r="P101" s="4">
        <v>441</v>
      </c>
      <c r="Q101" s="4">
        <v>699</v>
      </c>
      <c r="R101" s="4">
        <v>127</v>
      </c>
      <c r="S101" s="4">
        <v>331</v>
      </c>
      <c r="T101" s="4">
        <v>63</v>
      </c>
      <c r="U101" s="4">
        <v>1990</v>
      </c>
      <c r="V101" s="4">
        <v>185</v>
      </c>
      <c r="W101" s="4">
        <v>794</v>
      </c>
      <c r="X101" s="4">
        <v>53</v>
      </c>
      <c r="Y101" s="4">
        <v>378</v>
      </c>
      <c r="Z101" s="4">
        <v>22</v>
      </c>
    </row>
    <row r="102" spans="2:26" x14ac:dyDescent="0.25">
      <c r="B102" s="4">
        <v>10</v>
      </c>
      <c r="C102" s="4">
        <v>13692</v>
      </c>
      <c r="D102" s="4">
        <v>5390</v>
      </c>
      <c r="E102" s="4">
        <v>6355</v>
      </c>
      <c r="F102" s="4">
        <v>1338</v>
      </c>
      <c r="G102" s="4">
        <v>3394</v>
      </c>
      <c r="H102" s="4">
        <v>635</v>
      </c>
      <c r="I102" s="4">
        <v>2176</v>
      </c>
      <c r="J102" s="4">
        <v>1402</v>
      </c>
      <c r="K102" s="4">
        <v>998</v>
      </c>
      <c r="L102" s="4">
        <v>384</v>
      </c>
      <c r="M102" s="4">
        <v>545</v>
      </c>
      <c r="N102" s="4">
        <v>215</v>
      </c>
      <c r="O102" s="4">
        <v>1080</v>
      </c>
      <c r="P102" s="4">
        <v>334</v>
      </c>
      <c r="Q102" s="4">
        <v>567</v>
      </c>
      <c r="R102" s="4">
        <v>116</v>
      </c>
      <c r="S102" s="4">
        <v>289</v>
      </c>
      <c r="T102" s="4">
        <v>49</v>
      </c>
      <c r="U102" s="4">
        <v>1530</v>
      </c>
      <c r="V102" s="4">
        <v>157</v>
      </c>
      <c r="W102" s="4">
        <v>698</v>
      </c>
      <c r="X102" s="4">
        <v>53</v>
      </c>
      <c r="Y102" s="4">
        <v>337</v>
      </c>
      <c r="Z102" s="4">
        <v>26</v>
      </c>
    </row>
    <row r="103" spans="2:26" x14ac:dyDescent="0.25">
      <c r="B103" s="4">
        <v>11</v>
      </c>
      <c r="C103" s="4">
        <v>9961</v>
      </c>
      <c r="D103" s="4">
        <v>4063</v>
      </c>
      <c r="E103" s="4">
        <v>4823</v>
      </c>
      <c r="F103" s="4">
        <v>1096</v>
      </c>
      <c r="G103" s="4">
        <v>2661</v>
      </c>
      <c r="H103" s="4">
        <v>530</v>
      </c>
      <c r="I103" s="4">
        <v>1526</v>
      </c>
      <c r="J103" s="4">
        <v>1025</v>
      </c>
      <c r="K103" s="4">
        <v>754</v>
      </c>
      <c r="L103" s="4">
        <v>314</v>
      </c>
      <c r="M103" s="4">
        <v>429</v>
      </c>
      <c r="N103" s="4">
        <v>170</v>
      </c>
      <c r="O103" s="4">
        <v>754</v>
      </c>
      <c r="P103" s="4">
        <v>253</v>
      </c>
      <c r="Q103" s="4">
        <v>444</v>
      </c>
      <c r="R103" s="4">
        <v>109</v>
      </c>
      <c r="S103" s="4">
        <v>234</v>
      </c>
      <c r="T103" s="4">
        <v>40</v>
      </c>
      <c r="U103" s="4">
        <v>1203</v>
      </c>
      <c r="V103" s="4">
        <v>121</v>
      </c>
      <c r="W103" s="4">
        <v>579</v>
      </c>
      <c r="X103" s="4">
        <v>50</v>
      </c>
      <c r="Y103" s="4">
        <v>287</v>
      </c>
      <c r="Z103" s="4">
        <v>18</v>
      </c>
    </row>
    <row r="104" spans="2:26" x14ac:dyDescent="0.25">
      <c r="B104" s="4">
        <v>12</v>
      </c>
      <c r="C104" s="4">
        <v>6864</v>
      </c>
      <c r="D104" s="4">
        <v>2968</v>
      </c>
      <c r="E104" s="4">
        <v>3553</v>
      </c>
      <c r="F104" s="4">
        <v>869</v>
      </c>
      <c r="G104" s="4">
        <v>1979</v>
      </c>
      <c r="H104" s="4">
        <v>431</v>
      </c>
      <c r="I104" s="4">
        <v>1044</v>
      </c>
      <c r="J104" s="4">
        <v>748</v>
      </c>
      <c r="K104" s="4">
        <v>543</v>
      </c>
      <c r="L104" s="4">
        <v>245</v>
      </c>
      <c r="M104" s="4">
        <v>328</v>
      </c>
      <c r="N104" s="4">
        <v>125</v>
      </c>
      <c r="O104" s="4">
        <v>533</v>
      </c>
      <c r="P104" s="4">
        <v>187</v>
      </c>
      <c r="Q104" s="4">
        <v>320</v>
      </c>
      <c r="R104" s="4">
        <v>81</v>
      </c>
      <c r="S104" s="4">
        <v>173</v>
      </c>
      <c r="T104" s="4">
        <v>31</v>
      </c>
      <c r="U104" s="4">
        <v>909</v>
      </c>
      <c r="V104" s="4">
        <v>99</v>
      </c>
      <c r="W104" s="4">
        <v>426</v>
      </c>
      <c r="X104" s="4">
        <v>40</v>
      </c>
      <c r="Y104" s="4">
        <v>217</v>
      </c>
      <c r="Z104" s="4">
        <v>11</v>
      </c>
    </row>
    <row r="105" spans="2:26" x14ac:dyDescent="0.25">
      <c r="B105" s="4">
        <v>13</v>
      </c>
      <c r="C105" s="4">
        <v>4549</v>
      </c>
      <c r="D105" s="4">
        <v>2099</v>
      </c>
      <c r="E105" s="4">
        <v>2523</v>
      </c>
      <c r="F105" s="4">
        <v>639</v>
      </c>
      <c r="G105" s="4">
        <v>1420</v>
      </c>
      <c r="H105" s="4">
        <v>310</v>
      </c>
      <c r="I105" s="4">
        <v>696</v>
      </c>
      <c r="J105" s="4">
        <v>512</v>
      </c>
      <c r="K105" s="4">
        <v>367</v>
      </c>
      <c r="L105" s="4">
        <v>165</v>
      </c>
      <c r="M105" s="4">
        <v>216</v>
      </c>
      <c r="N105" s="4">
        <v>93</v>
      </c>
      <c r="O105" s="4">
        <v>347</v>
      </c>
      <c r="P105" s="4">
        <v>133</v>
      </c>
      <c r="Q105" s="4">
        <v>219</v>
      </c>
      <c r="R105" s="4">
        <v>59</v>
      </c>
      <c r="S105" s="4">
        <v>117</v>
      </c>
      <c r="T105" s="4">
        <v>25</v>
      </c>
      <c r="U105" s="4">
        <v>631</v>
      </c>
      <c r="V105" s="4">
        <v>66</v>
      </c>
      <c r="W105" s="4">
        <v>304</v>
      </c>
      <c r="X105" s="4">
        <v>36</v>
      </c>
      <c r="Y105" s="4">
        <v>152</v>
      </c>
      <c r="Z105" s="4">
        <v>7</v>
      </c>
    </row>
    <row r="106" spans="2:26" x14ac:dyDescent="0.25">
      <c r="B106" s="4">
        <v>14</v>
      </c>
      <c r="C106" s="4">
        <v>2888</v>
      </c>
      <c r="D106" s="4">
        <v>1264</v>
      </c>
      <c r="E106" s="4">
        <v>1641</v>
      </c>
      <c r="F106" s="4">
        <v>445</v>
      </c>
      <c r="G106" s="4">
        <v>878</v>
      </c>
      <c r="H106" s="4">
        <v>203</v>
      </c>
      <c r="I106" s="4">
        <v>419</v>
      </c>
      <c r="J106" s="4">
        <v>331</v>
      </c>
      <c r="K106" s="4">
        <v>223</v>
      </c>
      <c r="L106" s="4">
        <v>110</v>
      </c>
      <c r="M106" s="4">
        <v>139</v>
      </c>
      <c r="N106" s="4">
        <v>56</v>
      </c>
      <c r="O106" s="4">
        <v>211</v>
      </c>
      <c r="P106" s="4">
        <v>82</v>
      </c>
      <c r="Q106" s="4">
        <v>142</v>
      </c>
      <c r="R106" s="4">
        <v>38</v>
      </c>
      <c r="S106" s="4">
        <v>78</v>
      </c>
      <c r="T106" s="4">
        <v>15</v>
      </c>
      <c r="U106" s="4">
        <v>424</v>
      </c>
      <c r="V106" s="4">
        <v>45</v>
      </c>
      <c r="W106" s="4">
        <v>213</v>
      </c>
      <c r="X106" s="4">
        <v>29</v>
      </c>
      <c r="Y106" s="4">
        <v>101</v>
      </c>
      <c r="Z106" s="4">
        <v>4</v>
      </c>
    </row>
    <row r="107" spans="2:26" x14ac:dyDescent="0.25">
      <c r="B107" s="4">
        <v>15</v>
      </c>
      <c r="C107" s="4">
        <v>1508</v>
      </c>
      <c r="D107" s="4">
        <v>645</v>
      </c>
      <c r="E107" s="4">
        <v>839</v>
      </c>
      <c r="F107" s="4">
        <v>209</v>
      </c>
      <c r="G107" s="4">
        <v>453</v>
      </c>
      <c r="H107" s="4">
        <v>118</v>
      </c>
      <c r="I107" s="4">
        <v>221</v>
      </c>
      <c r="J107" s="4">
        <v>166</v>
      </c>
      <c r="K107" s="4">
        <v>126</v>
      </c>
      <c r="L107" s="4">
        <v>67</v>
      </c>
      <c r="M107" s="4">
        <v>73</v>
      </c>
      <c r="N107" s="4">
        <v>27</v>
      </c>
      <c r="O107" s="4">
        <v>103</v>
      </c>
      <c r="P107" s="4">
        <v>33</v>
      </c>
      <c r="Q107" s="4">
        <v>60</v>
      </c>
      <c r="R107" s="4">
        <v>18</v>
      </c>
      <c r="S107" s="4">
        <v>31</v>
      </c>
      <c r="T107" s="4">
        <v>5</v>
      </c>
      <c r="U107" s="4">
        <v>234</v>
      </c>
      <c r="V107" s="4">
        <v>14</v>
      </c>
      <c r="W107" s="4">
        <v>115</v>
      </c>
      <c r="X107" s="4">
        <v>19</v>
      </c>
      <c r="Y107" s="4">
        <v>60</v>
      </c>
      <c r="Z107" s="4">
        <v>3</v>
      </c>
    </row>
    <row r="108" spans="2:26" x14ac:dyDescent="0.25">
      <c r="B108" s="4">
        <v>16</v>
      </c>
      <c r="C108" s="4">
        <v>294</v>
      </c>
      <c r="D108" s="4">
        <v>149</v>
      </c>
      <c r="E108" s="4">
        <v>156</v>
      </c>
      <c r="F108" s="4">
        <v>51</v>
      </c>
      <c r="G108" s="4">
        <v>83</v>
      </c>
      <c r="H108" s="4">
        <v>29</v>
      </c>
      <c r="I108" s="4">
        <v>31</v>
      </c>
      <c r="J108" s="4">
        <v>43</v>
      </c>
      <c r="K108" s="4">
        <v>28</v>
      </c>
      <c r="L108" s="4">
        <v>8</v>
      </c>
      <c r="M108" s="4">
        <v>18</v>
      </c>
      <c r="N108" s="4">
        <v>5</v>
      </c>
      <c r="O108" s="4">
        <v>1</v>
      </c>
      <c r="P108" s="4">
        <v>0</v>
      </c>
      <c r="Q108" s="4">
        <v>0</v>
      </c>
      <c r="R108" s="4">
        <v>0</v>
      </c>
      <c r="S108" s="4">
        <v>1</v>
      </c>
      <c r="T108" s="4">
        <v>0</v>
      </c>
      <c r="U108" s="4">
        <v>44</v>
      </c>
      <c r="V108" s="4">
        <v>2</v>
      </c>
      <c r="W108" s="4">
        <v>19</v>
      </c>
      <c r="X108" s="4">
        <v>2</v>
      </c>
      <c r="Y108" s="4">
        <v>12</v>
      </c>
      <c r="Z108" s="4">
        <v>2</v>
      </c>
    </row>
  </sheetData>
  <mergeCells count="33">
    <mergeCell ref="R13:R15"/>
    <mergeCell ref="B13:B15"/>
    <mergeCell ref="C13:H13"/>
    <mergeCell ref="C14:D14"/>
    <mergeCell ref="E14:F14"/>
    <mergeCell ref="G14:H14"/>
    <mergeCell ref="J13:J15"/>
    <mergeCell ref="K13:P13"/>
    <mergeCell ref="K14:L14"/>
    <mergeCell ref="M14:N14"/>
    <mergeCell ref="O14:P14"/>
    <mergeCell ref="W14:X14"/>
    <mergeCell ref="Z13:Z15"/>
    <mergeCell ref="AA13:AF13"/>
    <mergeCell ref="AA14:AB14"/>
    <mergeCell ref="AC14:AD14"/>
    <mergeCell ref="AE14:AF14"/>
    <mergeCell ref="R9:S9"/>
    <mergeCell ref="R10:S10"/>
    <mergeCell ref="R11:S11"/>
    <mergeCell ref="B35:Z35"/>
    <mergeCell ref="B2:Z2"/>
    <mergeCell ref="B3:Z4"/>
    <mergeCell ref="B8:C8"/>
    <mergeCell ref="B9:C9"/>
    <mergeCell ref="B10:C10"/>
    <mergeCell ref="B11:C11"/>
    <mergeCell ref="B7:C7"/>
    <mergeCell ref="R7:S7"/>
    <mergeCell ref="R8:S8"/>
    <mergeCell ref="S13:X13"/>
    <mergeCell ref="S14:T14"/>
    <mergeCell ref="U14:V14"/>
  </mergeCells>
  <conditionalFormatting sqref="C38:Z54">
    <cfRule type="colorScale" priority="22">
      <colorScale>
        <cfvo type="min"/>
        <cfvo type="percentile" val="50"/>
        <cfvo type="max"/>
        <color rgb="FFF8696B"/>
        <color rgb="FFFFEB84"/>
        <color rgb="FF63BE7B"/>
      </colorScale>
    </cfRule>
  </conditionalFormatting>
  <conditionalFormatting sqref="C16:H32">
    <cfRule type="colorScale" priority="21">
      <colorScale>
        <cfvo type="min"/>
        <cfvo type="percentile" val="50"/>
        <cfvo type="max"/>
        <color rgb="FFF8696B"/>
        <color rgb="FFFFEB84"/>
        <color rgb="FF63BE7B"/>
      </colorScale>
    </cfRule>
  </conditionalFormatting>
  <conditionalFormatting sqref="K16:P32">
    <cfRule type="colorScale" priority="18">
      <colorScale>
        <cfvo type="min"/>
        <cfvo type="percentile" val="50"/>
        <cfvo type="max"/>
        <color rgb="FFF8696B"/>
        <color rgb="FFFFEB84"/>
        <color rgb="FF63BE7B"/>
      </colorScale>
    </cfRule>
  </conditionalFormatting>
  <conditionalFormatting sqref="S16:X32">
    <cfRule type="colorScale" priority="17">
      <colorScale>
        <cfvo type="min"/>
        <cfvo type="percentile" val="50"/>
        <cfvo type="max"/>
        <color rgb="FFF8696B"/>
        <color rgb="FFFFEB84"/>
        <color rgb="FF63BE7B"/>
      </colorScale>
    </cfRule>
  </conditionalFormatting>
  <conditionalFormatting sqref="AA16:AF32">
    <cfRule type="colorScale" priority="16">
      <colorScale>
        <cfvo type="min"/>
        <cfvo type="percentile" val="50"/>
        <cfvo type="max"/>
        <color rgb="FFF8696B"/>
        <color rgb="FFFFEB84"/>
        <color rgb="FF63BE7B"/>
      </colorScale>
    </cfRule>
  </conditionalFormatting>
  <conditionalFormatting sqref="D9:P9">
    <cfRule type="colorScale" priority="15">
      <colorScale>
        <cfvo type="min"/>
        <cfvo type="percentile" val="50"/>
        <cfvo type="max"/>
        <color rgb="FFF8696B"/>
        <color rgb="FFFFEB84"/>
        <color rgb="FF63BE7B"/>
      </colorScale>
    </cfRule>
  </conditionalFormatting>
  <conditionalFormatting sqref="D8:P8">
    <cfRule type="colorScale" priority="14">
      <colorScale>
        <cfvo type="min"/>
        <cfvo type="percentile" val="50"/>
        <cfvo type="max"/>
        <color rgb="FFF8696B"/>
        <color rgb="FFFFEB84"/>
        <color rgb="FF63BE7B"/>
      </colorScale>
    </cfRule>
  </conditionalFormatting>
  <conditionalFormatting sqref="D10:P10">
    <cfRule type="colorScale" priority="13">
      <colorScale>
        <cfvo type="min"/>
        <cfvo type="percentile" val="50"/>
        <cfvo type="max"/>
        <color rgb="FFF8696B"/>
        <color rgb="FFFFEB84"/>
        <color rgb="FF63BE7B"/>
      </colorScale>
    </cfRule>
  </conditionalFormatting>
  <conditionalFormatting sqref="D11:P11">
    <cfRule type="colorScale" priority="12">
      <colorScale>
        <cfvo type="min"/>
        <cfvo type="percentile" val="50"/>
        <cfvo type="max"/>
        <color rgb="FFF8696B"/>
        <color rgb="FFFFEB84"/>
        <color rgb="FF63BE7B"/>
      </colorScale>
    </cfRule>
  </conditionalFormatting>
  <conditionalFormatting sqref="D8:P11">
    <cfRule type="colorScale" priority="11">
      <colorScale>
        <cfvo type="min"/>
        <cfvo type="percentile" val="50"/>
        <cfvo type="max"/>
        <color rgb="FFF8696B"/>
        <color rgb="FFFFEB84"/>
        <color rgb="FF63BE7B"/>
      </colorScale>
    </cfRule>
  </conditionalFormatting>
  <conditionalFormatting sqref="T8:AD8">
    <cfRule type="colorScale" priority="5">
      <colorScale>
        <cfvo type="min"/>
        <cfvo type="percentile" val="50"/>
        <cfvo type="max"/>
        <color rgb="FFF8696B"/>
        <color rgb="FFFFEB84"/>
        <color rgb="FF63BE7B"/>
      </colorScale>
    </cfRule>
  </conditionalFormatting>
  <conditionalFormatting sqref="T9:AD9">
    <cfRule type="colorScale" priority="4">
      <colorScale>
        <cfvo type="min"/>
        <cfvo type="percentile" val="50"/>
        <cfvo type="max"/>
        <color rgb="FFF8696B"/>
        <color rgb="FFFFEB84"/>
        <color rgb="FF63BE7B"/>
      </colorScale>
    </cfRule>
  </conditionalFormatting>
  <conditionalFormatting sqref="T10:AD10">
    <cfRule type="colorScale" priority="3">
      <colorScale>
        <cfvo type="min"/>
        <cfvo type="percentile" val="50"/>
        <cfvo type="max"/>
        <color rgb="FFF8696B"/>
        <color rgb="FFFFEB84"/>
        <color rgb="FF63BE7B"/>
      </colorScale>
    </cfRule>
  </conditionalFormatting>
  <conditionalFormatting sqref="T11:AD11">
    <cfRule type="colorScale" priority="2">
      <colorScale>
        <cfvo type="min"/>
        <cfvo type="percentile" val="50"/>
        <cfvo type="max"/>
        <color rgb="FFF8696B"/>
        <color rgb="FFFFEB84"/>
        <color rgb="FF63BE7B"/>
      </colorScale>
    </cfRule>
  </conditionalFormatting>
  <conditionalFormatting sqref="T8:AD11">
    <cfRule type="colorScale" priority="1">
      <colorScale>
        <cfvo type="min"/>
        <cfvo type="percentile" val="50"/>
        <cfvo type="max"/>
        <color rgb="FFF8696B"/>
        <color rgb="FFFFEB84"/>
        <color rgb="FF63BE7B"/>
      </colorScale>
    </cfRule>
  </conditionalFormatting>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F0ABD9-A9CB-4031-AC0B-23BDD3FCA103}">
  <dimension ref="B7:DC158"/>
  <sheetViews>
    <sheetView tabSelected="1" topLeftCell="A19" zoomScale="85" zoomScaleNormal="85" workbookViewId="0">
      <selection activeCell="N39" sqref="N39"/>
    </sheetView>
  </sheetViews>
  <sheetFormatPr defaultRowHeight="15" x14ac:dyDescent="0.25"/>
  <cols>
    <col min="3" max="3" width="9.28515625" customWidth="1"/>
  </cols>
  <sheetData>
    <row r="7" spans="2:48" x14ac:dyDescent="0.25">
      <c r="C7" s="129" t="s">
        <v>604</v>
      </c>
      <c r="D7" s="129"/>
      <c r="E7" s="129"/>
      <c r="F7" s="129"/>
      <c r="G7" s="129"/>
      <c r="H7" s="129"/>
      <c r="I7" s="129"/>
      <c r="J7" s="129"/>
      <c r="K7" s="129"/>
      <c r="L7" s="129"/>
      <c r="M7" s="129"/>
      <c r="N7" s="129"/>
      <c r="O7" s="129"/>
      <c r="P7" s="129"/>
      <c r="Q7" s="129"/>
    </row>
    <row r="8" spans="2:48" x14ac:dyDescent="0.25">
      <c r="C8" s="152" t="s">
        <v>597</v>
      </c>
      <c r="D8" s="152"/>
      <c r="E8" s="152"/>
      <c r="F8" s="152"/>
      <c r="G8" s="152"/>
      <c r="H8" s="152"/>
      <c r="I8" s="152"/>
      <c r="J8" s="152"/>
      <c r="K8" s="152"/>
      <c r="L8" s="152"/>
      <c r="M8" s="152" t="s">
        <v>42</v>
      </c>
      <c r="N8" s="152"/>
      <c r="O8" s="153" t="s">
        <v>41</v>
      </c>
      <c r="P8" s="153" t="s">
        <v>596</v>
      </c>
      <c r="Q8" s="153" t="s">
        <v>379</v>
      </c>
    </row>
    <row r="9" spans="2:48" x14ac:dyDescent="0.25">
      <c r="B9" s="206"/>
      <c r="C9" s="209" t="s">
        <v>29</v>
      </c>
      <c r="D9" s="107">
        <v>1100</v>
      </c>
      <c r="E9" s="107">
        <v>2000</v>
      </c>
      <c r="F9" s="107">
        <v>2700</v>
      </c>
      <c r="G9" s="107">
        <v>4000</v>
      </c>
      <c r="H9" s="107">
        <v>5200</v>
      </c>
      <c r="I9" s="107">
        <v>8000</v>
      </c>
      <c r="J9" s="107">
        <v>12000</v>
      </c>
      <c r="K9" s="107">
        <v>18000</v>
      </c>
      <c r="L9" s="22" t="s">
        <v>598</v>
      </c>
      <c r="M9" s="107" t="s">
        <v>599</v>
      </c>
      <c r="N9" s="107" t="s">
        <v>595</v>
      </c>
      <c r="O9" s="153"/>
      <c r="P9" s="153"/>
      <c r="Q9" s="153"/>
    </row>
    <row r="10" spans="2:48" x14ac:dyDescent="0.25">
      <c r="B10" s="107" t="s">
        <v>600</v>
      </c>
      <c r="C10" s="3">
        <v>0.20912971694605165</v>
      </c>
      <c r="D10" s="3">
        <v>1.7566301259835493E-2</v>
      </c>
      <c r="E10" s="3">
        <v>3.4165786616293076E-2</v>
      </c>
      <c r="F10" s="3">
        <v>1.2999955377727536E-2</v>
      </c>
      <c r="G10" s="3">
        <v>3.3615445255908732E-2</v>
      </c>
      <c r="H10" s="3">
        <v>1.5915277178682453E-2</v>
      </c>
      <c r="I10" s="3">
        <v>5.9511237375615415E-2</v>
      </c>
      <c r="J10" s="3">
        <v>2.8573128467522423E-2</v>
      </c>
      <c r="K10" s="3">
        <v>6.0835031458702088E-3</v>
      </c>
      <c r="L10" s="3">
        <v>6.9908226859633209E-4</v>
      </c>
      <c r="M10" s="3">
        <v>6.4226324165935364E-2</v>
      </c>
      <c r="N10" s="3">
        <v>8.9571774925257697E-2</v>
      </c>
      <c r="O10" s="3">
        <v>0.12360369472415998</v>
      </c>
      <c r="P10" s="3">
        <v>0.3623405587739138</v>
      </c>
      <c r="Q10" s="3">
        <v>0.15112793046468154</v>
      </c>
      <c r="S10" s="129" t="s">
        <v>7</v>
      </c>
      <c r="T10" s="129"/>
      <c r="U10" s="129"/>
      <c r="V10" s="129"/>
      <c r="W10" s="129"/>
      <c r="X10" s="129"/>
      <c r="Y10" s="129"/>
      <c r="Z10" s="129"/>
    </row>
    <row r="11" spans="2:48" x14ac:dyDescent="0.25">
      <c r="B11" s="107" t="s">
        <v>603</v>
      </c>
      <c r="C11" s="3">
        <v>0.20415325464949927</v>
      </c>
      <c r="D11" s="3">
        <v>2.3403969957081546E-2</v>
      </c>
      <c r="E11" s="3">
        <v>4.4416130185979973E-2</v>
      </c>
      <c r="F11" s="3">
        <v>1.1511981402002861E-2</v>
      </c>
      <c r="G11" s="3">
        <v>3.8000715307582263E-2</v>
      </c>
      <c r="H11" s="3">
        <v>1.093079399141631E-2</v>
      </c>
      <c r="I11" s="3">
        <v>4.5176144492131615E-2</v>
      </c>
      <c r="J11" s="3">
        <v>2.575107296137339E-2</v>
      </c>
      <c r="K11" s="3">
        <v>4.3141988555078685E-3</v>
      </c>
      <c r="L11" s="3">
        <v>6.4824749642346214E-4</v>
      </c>
      <c r="M11" s="3">
        <v>4.3745529327610874E-2</v>
      </c>
      <c r="N11" s="3">
        <v>0.11288447782546494</v>
      </c>
      <c r="O11" s="3">
        <v>9.8690092989985698E-2</v>
      </c>
      <c r="P11" s="3">
        <v>0.39305166316562778</v>
      </c>
      <c r="Q11" s="3">
        <v>0.14747498204181142</v>
      </c>
      <c r="S11" s="107" t="s">
        <v>580</v>
      </c>
      <c r="T11" s="107" t="s">
        <v>574</v>
      </c>
      <c r="U11" s="107" t="s">
        <v>575</v>
      </c>
      <c r="V11" s="107" t="s">
        <v>576</v>
      </c>
      <c r="W11" s="107" t="s">
        <v>577</v>
      </c>
      <c r="X11" s="107" t="s">
        <v>578</v>
      </c>
      <c r="Y11" s="107" t="s">
        <v>579</v>
      </c>
      <c r="Z11" s="107" t="s">
        <v>581</v>
      </c>
    </row>
    <row r="12" spans="2:48" x14ac:dyDescent="0.25">
      <c r="B12" s="107" t="s">
        <v>601</v>
      </c>
      <c r="C12" s="3">
        <v>0.20944769388757423</v>
      </c>
      <c r="D12" s="3">
        <v>2.027057195160066E-2</v>
      </c>
      <c r="E12" s="3">
        <v>4.1210876456668301E-2</v>
      </c>
      <c r="F12" s="3">
        <v>1.1586373174978792E-2</v>
      </c>
      <c r="G12" s="3">
        <v>3.6701343929990624E-2</v>
      </c>
      <c r="H12" s="3">
        <v>1.2791891771219359E-2</v>
      </c>
      <c r="I12" s="3">
        <v>5.413671473858106E-2</v>
      </c>
      <c r="J12" s="3">
        <v>2.6476760280394696E-2</v>
      </c>
      <c r="K12" s="3">
        <v>5.6704022860204492E-3</v>
      </c>
      <c r="L12" s="3">
        <v>6.0275929812028401E-4</v>
      </c>
      <c r="M12" s="3">
        <v>5.5878019377595213E-2</v>
      </c>
      <c r="N12" s="3">
        <v>0.10054918069384293</v>
      </c>
      <c r="O12" s="3">
        <v>0.11412242711077376</v>
      </c>
      <c r="P12" s="3">
        <v>0.37761932904483969</v>
      </c>
      <c r="Q12" s="3">
        <v>0.14238334988537416</v>
      </c>
      <c r="S12" s="109">
        <v>35000</v>
      </c>
      <c r="T12" s="109">
        <v>51183</v>
      </c>
      <c r="U12" s="109">
        <v>50360</v>
      </c>
      <c r="V12" s="109">
        <v>48905</v>
      </c>
      <c r="W12" s="109">
        <v>47184</v>
      </c>
      <c r="X12" s="109">
        <v>44914</v>
      </c>
      <c r="Y12" s="109">
        <v>42020</v>
      </c>
      <c r="Z12" s="109">
        <v>34441</v>
      </c>
    </row>
    <row r="13" spans="2:48" x14ac:dyDescent="0.25">
      <c r="B13" s="107" t="s">
        <v>602</v>
      </c>
      <c r="C13" s="3">
        <v>0.20732462934277499</v>
      </c>
      <c r="D13" s="3">
        <v>9.9358265102898868E-3</v>
      </c>
      <c r="E13" s="3">
        <v>3.080327506085417E-2</v>
      </c>
      <c r="F13" s="3">
        <v>1.3011728258464262E-2</v>
      </c>
      <c r="G13" s="3">
        <v>3.4100464704580662E-2</v>
      </c>
      <c r="H13" s="3">
        <v>1.6950652799291879E-2</v>
      </c>
      <c r="I13" s="3">
        <v>6.6563398982075681E-2</v>
      </c>
      <c r="J13" s="3">
        <v>2.9010843106882053E-2</v>
      </c>
      <c r="K13" s="3">
        <v>5.9305156007966363E-3</v>
      </c>
      <c r="L13" s="3">
        <v>1.0179243195397212E-3</v>
      </c>
      <c r="M13" s="3">
        <v>9.3538393449878285E-2</v>
      </c>
      <c r="N13" s="3">
        <v>6.2912148705465812E-2</v>
      </c>
      <c r="O13" s="3">
        <v>0.15368444346094268</v>
      </c>
      <c r="P13" s="3">
        <v>0.33805731269467076</v>
      </c>
      <c r="Q13" s="3">
        <v>0.14448307234626745</v>
      </c>
    </row>
    <row r="15" spans="2:48" x14ac:dyDescent="0.25">
      <c r="C15" s="129" t="s">
        <v>297</v>
      </c>
      <c r="D15" s="129"/>
      <c r="E15" s="129"/>
      <c r="F15" s="129"/>
      <c r="G15" s="129"/>
      <c r="H15" s="129"/>
      <c r="I15" s="129"/>
      <c r="J15" s="129"/>
      <c r="K15" s="129"/>
      <c r="L15" s="129"/>
      <c r="M15" s="129"/>
      <c r="N15" s="129"/>
      <c r="O15" s="129"/>
      <c r="P15" s="129"/>
      <c r="S15" s="129" t="s">
        <v>594</v>
      </c>
      <c r="T15" s="129"/>
      <c r="U15" s="129"/>
      <c r="V15" s="129"/>
      <c r="W15" s="129"/>
      <c r="X15" s="129"/>
      <c r="Y15" s="129"/>
      <c r="Z15" s="129"/>
      <c r="AA15" s="129"/>
      <c r="AB15" s="129"/>
      <c r="AC15" s="129"/>
      <c r="AD15" s="129"/>
      <c r="AE15" s="129"/>
      <c r="AF15" s="129"/>
      <c r="AI15" s="129" t="s">
        <v>591</v>
      </c>
      <c r="AJ15" s="129"/>
      <c r="AK15" s="129"/>
      <c r="AL15" s="129"/>
      <c r="AM15" s="129"/>
      <c r="AN15" s="129"/>
      <c r="AO15" s="129"/>
      <c r="AP15" s="129"/>
      <c r="AQ15" s="129"/>
      <c r="AR15" s="129"/>
      <c r="AS15" s="129"/>
      <c r="AT15" s="129"/>
      <c r="AU15" s="129"/>
      <c r="AV15" s="129"/>
    </row>
    <row r="16" spans="2:48" x14ac:dyDescent="0.25">
      <c r="C16" s="164" t="s">
        <v>589</v>
      </c>
      <c r="D16" s="186"/>
      <c r="E16" s="186"/>
      <c r="F16" s="165"/>
      <c r="G16" s="164" t="s">
        <v>582</v>
      </c>
      <c r="H16" s="186"/>
      <c r="I16" s="186"/>
      <c r="J16" s="186"/>
      <c r="K16" s="165"/>
      <c r="L16" s="164" t="s">
        <v>583</v>
      </c>
      <c r="M16" s="186"/>
      <c r="N16" s="186"/>
      <c r="O16" s="186"/>
      <c r="P16" s="165"/>
      <c r="S16" s="164" t="s">
        <v>589</v>
      </c>
      <c r="T16" s="186"/>
      <c r="U16" s="186"/>
      <c r="V16" s="165"/>
      <c r="W16" s="164" t="s">
        <v>582</v>
      </c>
      <c r="X16" s="186"/>
      <c r="Y16" s="186"/>
      <c r="Z16" s="186"/>
      <c r="AA16" s="165"/>
      <c r="AB16" s="164" t="s">
        <v>583</v>
      </c>
      <c r="AC16" s="186"/>
      <c r="AD16" s="186"/>
      <c r="AE16" s="186"/>
      <c r="AF16" s="165"/>
      <c r="AI16" s="164" t="s">
        <v>589</v>
      </c>
      <c r="AJ16" s="186"/>
      <c r="AK16" s="186"/>
      <c r="AL16" s="165"/>
      <c r="AM16" s="164" t="s">
        <v>582</v>
      </c>
      <c r="AN16" s="186"/>
      <c r="AO16" s="186"/>
      <c r="AP16" s="186"/>
      <c r="AQ16" s="165"/>
      <c r="AR16" s="164" t="s">
        <v>583</v>
      </c>
      <c r="AS16" s="186"/>
      <c r="AT16" s="186"/>
      <c r="AU16" s="186"/>
      <c r="AV16" s="165"/>
    </row>
    <row r="17" spans="2:48" x14ac:dyDescent="0.25">
      <c r="B17" s="107" t="s">
        <v>590</v>
      </c>
      <c r="C17" s="107">
        <v>1</v>
      </c>
      <c r="D17" s="107">
        <v>2</v>
      </c>
      <c r="E17" s="107">
        <v>3</v>
      </c>
      <c r="F17" s="107">
        <v>4</v>
      </c>
      <c r="G17" s="107" t="s">
        <v>585</v>
      </c>
      <c r="H17" s="107" t="s">
        <v>584</v>
      </c>
      <c r="I17" s="107" t="s">
        <v>586</v>
      </c>
      <c r="J17" s="107" t="s">
        <v>587</v>
      </c>
      <c r="K17" s="107" t="s">
        <v>588</v>
      </c>
      <c r="L17" s="107" t="s">
        <v>585</v>
      </c>
      <c r="M17" s="107" t="s">
        <v>584</v>
      </c>
      <c r="N17" s="107" t="s">
        <v>586</v>
      </c>
      <c r="O17" s="107" t="s">
        <v>587</v>
      </c>
      <c r="P17" s="107" t="s">
        <v>588</v>
      </c>
      <c r="R17" s="107" t="s">
        <v>590</v>
      </c>
      <c r="S17" s="107">
        <v>1</v>
      </c>
      <c r="T17" s="107">
        <v>2</v>
      </c>
      <c r="U17" s="107">
        <v>3</v>
      </c>
      <c r="V17" s="107">
        <v>4</v>
      </c>
      <c r="W17" s="107" t="s">
        <v>585</v>
      </c>
      <c r="X17" s="107" t="s">
        <v>584</v>
      </c>
      <c r="Y17" s="107" t="s">
        <v>586</v>
      </c>
      <c r="Z17" s="107" t="s">
        <v>587</v>
      </c>
      <c r="AA17" s="107" t="s">
        <v>588</v>
      </c>
      <c r="AB17" s="107" t="s">
        <v>585</v>
      </c>
      <c r="AC17" s="107" t="s">
        <v>584</v>
      </c>
      <c r="AD17" s="107" t="s">
        <v>586</v>
      </c>
      <c r="AE17" s="107" t="s">
        <v>587</v>
      </c>
      <c r="AF17" s="107" t="s">
        <v>588</v>
      </c>
      <c r="AH17" s="107" t="s">
        <v>590</v>
      </c>
      <c r="AI17" s="107">
        <v>1</v>
      </c>
      <c r="AJ17" s="107">
        <v>2</v>
      </c>
      <c r="AK17" s="107">
        <v>3</v>
      </c>
      <c r="AL17" s="107">
        <v>4</v>
      </c>
      <c r="AM17" s="107" t="s">
        <v>585</v>
      </c>
      <c r="AN17" s="107" t="s">
        <v>584</v>
      </c>
      <c r="AO17" s="107" t="s">
        <v>586</v>
      </c>
      <c r="AP17" s="107" t="s">
        <v>587</v>
      </c>
      <c r="AQ17" s="107" t="s">
        <v>588</v>
      </c>
      <c r="AR17" s="107" t="s">
        <v>585</v>
      </c>
      <c r="AS17" s="107" t="s">
        <v>584</v>
      </c>
      <c r="AT17" s="107" t="s">
        <v>586</v>
      </c>
      <c r="AU17" s="107" t="s">
        <v>587</v>
      </c>
      <c r="AV17" s="107" t="s">
        <v>588</v>
      </c>
    </row>
    <row r="18" spans="2:48" x14ac:dyDescent="0.25">
      <c r="B18" s="107" t="s">
        <v>574</v>
      </c>
      <c r="C18" s="76">
        <v>0.2102406513150018</v>
      </c>
      <c r="D18" s="76">
        <v>0.21084046370411261</v>
      </c>
      <c r="E18" s="76">
        <v>0.20912971694605167</v>
      </c>
      <c r="F18" s="76">
        <v>0.20553738677807648</v>
      </c>
      <c r="G18" s="76">
        <v>0.21482643019357631</v>
      </c>
      <c r="H18" s="76">
        <v>0.20691012120258145</v>
      </c>
      <c r="I18" s="76">
        <v>0.21123348017621146</v>
      </c>
      <c r="J18" s="76">
        <v>0.20442374854481957</v>
      </c>
      <c r="K18" s="76">
        <v>0.20545224769814047</v>
      </c>
      <c r="L18" s="76">
        <v>0.20418500577835699</v>
      </c>
      <c r="M18" s="76">
        <v>0.20933177479057083</v>
      </c>
      <c r="N18" s="76">
        <v>0.20772217428817946</v>
      </c>
      <c r="O18" s="76">
        <v>0.21507760532150777</v>
      </c>
      <c r="P18" s="76">
        <v>0.19455252918287938</v>
      </c>
      <c r="R18" s="107" t="s">
        <v>574</v>
      </c>
      <c r="S18" s="76">
        <v>0.10144869697090633</v>
      </c>
      <c r="T18" s="76">
        <v>9.5017940932928521E-2</v>
      </c>
      <c r="U18" s="76">
        <v>9.4866951257604373E-2</v>
      </c>
      <c r="V18" s="76">
        <v>9.2683595020803727E-2</v>
      </c>
      <c r="W18" s="76">
        <v>0.10089758840705094</v>
      </c>
      <c r="X18" s="76">
        <v>9.6253738391311197E-2</v>
      </c>
      <c r="Y18" s="76">
        <v>0.10374449339207048</v>
      </c>
      <c r="Z18" s="76">
        <v>0.10267753201396974</v>
      </c>
      <c r="AA18" s="76">
        <v>0.11048925798880666</v>
      </c>
      <c r="AB18" s="76">
        <v>8.984730384322212E-2</v>
      </c>
      <c r="AC18" s="76">
        <v>9.9454510033119031E-2</v>
      </c>
      <c r="AD18" s="76">
        <v>9.5987920621225201E-2</v>
      </c>
      <c r="AE18" s="76">
        <v>0.10920177383592018</v>
      </c>
      <c r="AF18" s="76">
        <v>9.3385214007782102E-2</v>
      </c>
      <c r="AG18" s="206"/>
      <c r="AH18" s="107" t="s">
        <v>574</v>
      </c>
      <c r="AI18" s="76">
        <v>0.39500450624436717</v>
      </c>
      <c r="AJ18" s="76">
        <v>0.39617607825700307</v>
      </c>
      <c r="AK18" s="76">
        <v>0.41760154738878141</v>
      </c>
      <c r="AL18" s="76">
        <v>0.44916841061790952</v>
      </c>
      <c r="AM18" s="76">
        <v>0.41836370132190065</v>
      </c>
      <c r="AN18" s="76">
        <v>0.40061633281972264</v>
      </c>
      <c r="AO18" s="76">
        <v>0.37508698677800972</v>
      </c>
      <c r="AP18" s="76">
        <v>0.37697841726618708</v>
      </c>
      <c r="AQ18" s="76">
        <v>0.35545556805399325</v>
      </c>
      <c r="AR18" s="76">
        <v>0.42275015733165516</v>
      </c>
      <c r="AS18" s="76">
        <v>0.50289017341040454</v>
      </c>
      <c r="AT18" s="76">
        <v>0.51212553495007129</v>
      </c>
      <c r="AU18" s="76">
        <v>0.5362776025236593</v>
      </c>
      <c r="AV18" s="76">
        <v>0.53378378378378388</v>
      </c>
    </row>
    <row r="19" spans="2:48" x14ac:dyDescent="0.25">
      <c r="B19" s="107" t="s">
        <v>575</v>
      </c>
      <c r="C19" s="76">
        <v>0.20889523082179393</v>
      </c>
      <c r="D19" s="76">
        <v>0.20840498259447218</v>
      </c>
      <c r="E19" s="76">
        <v>0.2112758945386064</v>
      </c>
      <c r="F19" s="76">
        <v>0.20725750174459176</v>
      </c>
      <c r="G19" s="76">
        <v>0.21163987546858123</v>
      </c>
      <c r="H19" s="76">
        <v>0.21111641221374045</v>
      </c>
      <c r="I19" s="76">
        <v>0.20690904698635101</v>
      </c>
      <c r="J19" s="76">
        <v>0.20086990905496244</v>
      </c>
      <c r="K19" s="76">
        <v>0.20715607649599013</v>
      </c>
      <c r="L19" s="76">
        <v>0.20688461005679457</v>
      </c>
      <c r="M19" s="76">
        <v>0.21175510204081632</v>
      </c>
      <c r="N19" s="76">
        <v>0.20115378776377713</v>
      </c>
      <c r="O19" s="76">
        <v>0.19780574378831881</v>
      </c>
      <c r="P19" s="76">
        <v>0.21865097329108193</v>
      </c>
      <c r="R19" s="107" t="s">
        <v>575</v>
      </c>
      <c r="S19" s="76">
        <v>9.2831159434853372E-2</v>
      </c>
      <c r="T19" s="76">
        <v>9.2878412951390349E-2</v>
      </c>
      <c r="U19" s="76">
        <v>9.3553829252981779E-2</v>
      </c>
      <c r="V19" s="76">
        <v>9.4943512947699982E-2</v>
      </c>
      <c r="W19" s="76">
        <v>9.3335027638350596E-2</v>
      </c>
      <c r="X19" s="76">
        <v>9.438613231552162E-2</v>
      </c>
      <c r="Y19" s="76">
        <v>9.3489551878246174E-2</v>
      </c>
      <c r="Z19" s="76">
        <v>8.7386318703044683E-2</v>
      </c>
      <c r="AA19" s="76">
        <v>9.2165330043183225E-2</v>
      </c>
      <c r="AB19" s="76">
        <v>9.1425405180772967E-2</v>
      </c>
      <c r="AC19" s="76">
        <v>9.9428571428571422E-2</v>
      </c>
      <c r="AD19" s="76">
        <v>9.8831030818278431E-2</v>
      </c>
      <c r="AE19" s="76">
        <v>9.9064214262665373E-2</v>
      </c>
      <c r="AF19" s="76">
        <v>9.868718877320054E-2</v>
      </c>
      <c r="AH19" s="107" t="s">
        <v>575</v>
      </c>
      <c r="AI19" s="76">
        <v>0.354983498349835</v>
      </c>
      <c r="AJ19" s="76">
        <v>0.40140553947912361</v>
      </c>
      <c r="AK19" s="76">
        <v>0.43202572347266882</v>
      </c>
      <c r="AL19" s="76">
        <v>0.49160969546302047</v>
      </c>
      <c r="AM19" s="76">
        <v>0.39349240780911066</v>
      </c>
      <c r="AN19" s="76">
        <v>0.36201469045120666</v>
      </c>
      <c r="AO19" s="76">
        <v>0.31882911392405056</v>
      </c>
      <c r="AP19" s="76">
        <v>0.33766233766233766</v>
      </c>
      <c r="AQ19" s="76">
        <v>0.32162809257781327</v>
      </c>
      <c r="AR19" s="76">
        <v>0.44961240310077516</v>
      </c>
      <c r="AS19" s="76">
        <v>0.52586206896551724</v>
      </c>
      <c r="AT19" s="76">
        <v>0.5383159886471145</v>
      </c>
      <c r="AU19" s="76">
        <v>0.57516339869281041</v>
      </c>
      <c r="AV19" s="76">
        <v>0.60627177700348434</v>
      </c>
    </row>
    <row r="20" spans="2:48" x14ac:dyDescent="0.25">
      <c r="B20" s="107" t="s">
        <v>576</v>
      </c>
      <c r="C20" s="76">
        <v>0.209047912811022</v>
      </c>
      <c r="D20" s="76">
        <v>0.21002738134749419</v>
      </c>
      <c r="E20" s="76">
        <v>0.20935121124920916</v>
      </c>
      <c r="F20" s="76">
        <v>0.20876604463371029</v>
      </c>
      <c r="G20" s="76">
        <v>0.20778598795840175</v>
      </c>
      <c r="H20" s="76">
        <v>0.21785779232587743</v>
      </c>
      <c r="I20" s="76">
        <v>0.20483605519686035</v>
      </c>
      <c r="J20" s="76">
        <v>0.20668636867380866</v>
      </c>
      <c r="K20" s="76">
        <v>0.20570957435844583</v>
      </c>
      <c r="L20" s="76">
        <v>0.21311991367294636</v>
      </c>
      <c r="M20" s="76">
        <v>0.20738066586442039</v>
      </c>
      <c r="N20" s="76">
        <v>0.20659163987138263</v>
      </c>
      <c r="O20" s="76">
        <v>0.19588377723970946</v>
      </c>
      <c r="P20" s="76">
        <v>0.20585701981050819</v>
      </c>
      <c r="R20" s="107" t="s">
        <v>576</v>
      </c>
      <c r="S20" s="76">
        <v>9.1754061279045854E-2</v>
      </c>
      <c r="T20" s="76">
        <v>9.4403418519747762E-2</v>
      </c>
      <c r="U20" s="76">
        <v>9.489989591624319E-2</v>
      </c>
      <c r="V20" s="76">
        <v>9.7121507341863714E-2</v>
      </c>
      <c r="W20" s="76">
        <v>9.5785440613026823E-2</v>
      </c>
      <c r="X20" s="76">
        <v>9.5562829605382801E-2</v>
      </c>
      <c r="Y20" s="76">
        <v>9.2290163311811613E-2</v>
      </c>
      <c r="Z20" s="76">
        <v>8.9397857406723305E-2</v>
      </c>
      <c r="AA20" s="76">
        <v>8.2242605379779454E-2</v>
      </c>
      <c r="AB20" s="76">
        <v>9.2217076570298082E-2</v>
      </c>
      <c r="AC20" s="76">
        <v>0.10004011231448054</v>
      </c>
      <c r="AD20" s="76">
        <v>0.10543944265809217</v>
      </c>
      <c r="AE20" s="76">
        <v>0.10072639225181598</v>
      </c>
      <c r="AF20" s="76">
        <v>9.5894343956359471E-2</v>
      </c>
      <c r="AH20" s="107" t="s">
        <v>576</v>
      </c>
      <c r="AI20" s="76">
        <v>0.32744805106614155</v>
      </c>
      <c r="AJ20" s="76">
        <v>0.38556531284302964</v>
      </c>
      <c r="AK20" s="76">
        <v>0.42303013920800103</v>
      </c>
      <c r="AL20" s="76">
        <v>0.52072814243954291</v>
      </c>
      <c r="AM20" s="76">
        <v>0.36413043478260876</v>
      </c>
      <c r="AN20" s="76">
        <v>0.33668974197608559</v>
      </c>
      <c r="AO20" s="76">
        <v>0.30049261083743845</v>
      </c>
      <c r="AP20" s="76">
        <v>0.31585220500595945</v>
      </c>
      <c r="AQ20" s="76">
        <v>0.2922465208747515</v>
      </c>
      <c r="AR20" s="76">
        <v>0.48493975903614456</v>
      </c>
      <c r="AS20" s="76">
        <v>0.5201446280991735</v>
      </c>
      <c r="AT20" s="76">
        <v>0.56759098786828432</v>
      </c>
      <c r="AU20" s="76">
        <v>0.57977883096366511</v>
      </c>
      <c r="AV20" s="76">
        <v>0.57971014492753625</v>
      </c>
    </row>
    <row r="21" spans="2:48" x14ac:dyDescent="0.25">
      <c r="B21" s="107" t="s">
        <v>577</v>
      </c>
      <c r="C21" s="76">
        <v>0.20565125737282541</v>
      </c>
      <c r="D21" s="76">
        <v>0.20962045783337588</v>
      </c>
      <c r="E21" s="76">
        <v>0.21082307056404603</v>
      </c>
      <c r="F21" s="76">
        <v>0.20650529500756429</v>
      </c>
      <c r="G21" s="76">
        <v>0.20913497954855326</v>
      </c>
      <c r="H21" s="76">
        <v>0.20809589310277068</v>
      </c>
      <c r="I21" s="76">
        <v>0.20400266844563042</v>
      </c>
      <c r="J21" s="76">
        <v>0.20333700036670332</v>
      </c>
      <c r="K21" s="76">
        <v>0.20133533947714877</v>
      </c>
      <c r="L21" s="76">
        <v>0.21412731894640055</v>
      </c>
      <c r="M21" s="76">
        <v>0.20654228651269829</v>
      </c>
      <c r="N21" s="76">
        <v>0.20751295336787565</v>
      </c>
      <c r="O21" s="76">
        <v>0.19015280135823429</v>
      </c>
      <c r="P21" s="76">
        <v>0.19049733570159857</v>
      </c>
      <c r="R21" s="107" t="s">
        <v>577</v>
      </c>
      <c r="S21" s="76">
        <v>8.3704192662308635E-2</v>
      </c>
      <c r="T21" s="76">
        <v>8.7396817292145351E-2</v>
      </c>
      <c r="U21" s="76">
        <v>9.0255845009220612E-2</v>
      </c>
      <c r="V21" s="76">
        <v>9.7390317700453852E-2</v>
      </c>
      <c r="W21" s="76">
        <v>8.8395697621572483E-2</v>
      </c>
      <c r="X21" s="76">
        <v>8.6166240911770484E-2</v>
      </c>
      <c r="Y21" s="76">
        <v>7.9252835223482324E-2</v>
      </c>
      <c r="Z21" s="76">
        <v>8.1408140814081403E-2</v>
      </c>
      <c r="AA21" s="76">
        <v>7.9838254654880578E-2</v>
      </c>
      <c r="AB21" s="76">
        <v>9.6003028827951739E-2</v>
      </c>
      <c r="AC21" s="76">
        <v>9.7312402399934245E-2</v>
      </c>
      <c r="AD21" s="76">
        <v>0.10505181347150259</v>
      </c>
      <c r="AE21" s="76">
        <v>9.3803056027164683E-2</v>
      </c>
      <c r="AF21" s="76">
        <v>9.3916518650088807E-2</v>
      </c>
      <c r="AH21" s="107" t="s">
        <v>577</v>
      </c>
      <c r="AI21" s="76">
        <v>0.30630384247230963</v>
      </c>
      <c r="AJ21" s="76">
        <v>0.35735735735735735</v>
      </c>
      <c r="AK21" s="76">
        <v>0.41754957891877209</v>
      </c>
      <c r="AL21" s="76">
        <v>0.5388656877273339</v>
      </c>
      <c r="AM21" s="76">
        <v>0.35443668993020938</v>
      </c>
      <c r="AN21" s="76">
        <v>0.31274131274131273</v>
      </c>
      <c r="AO21" s="76">
        <v>0.29006968641114983</v>
      </c>
      <c r="AP21" s="76">
        <v>0.2967032967032967</v>
      </c>
      <c r="AQ21" s="76">
        <v>0.25958702064896755</v>
      </c>
      <c r="AR21" s="76">
        <v>0.50086655112651646</v>
      </c>
      <c r="AS21" s="76">
        <v>0.52981171548117156</v>
      </c>
      <c r="AT21" s="76">
        <v>0.55090311986863705</v>
      </c>
      <c r="AU21" s="76">
        <v>0.60230547550432278</v>
      </c>
      <c r="AV21" s="76">
        <v>0.63445378151260512</v>
      </c>
    </row>
    <row r="22" spans="2:48" x14ac:dyDescent="0.25">
      <c r="B22" s="107" t="s">
        <v>578</v>
      </c>
      <c r="C22" s="76">
        <v>0.20415325464949929</v>
      </c>
      <c r="D22" s="76">
        <v>0.20944769388757423</v>
      </c>
      <c r="E22" s="76">
        <v>0.21127826241766068</v>
      </c>
      <c r="F22" s="76">
        <v>0.20732462934277496</v>
      </c>
      <c r="G22" s="76">
        <v>0.20462633451957296</v>
      </c>
      <c r="H22" s="76">
        <v>0.20876097767432017</v>
      </c>
      <c r="I22" s="76">
        <v>0.20754189944134077</v>
      </c>
      <c r="J22" s="76">
        <v>0.20262807084364884</v>
      </c>
      <c r="K22" s="76">
        <v>0.1982478323699422</v>
      </c>
      <c r="L22" s="76">
        <v>0.21852323360916615</v>
      </c>
      <c r="M22" s="76">
        <v>0.20241718889883617</v>
      </c>
      <c r="N22" s="76">
        <v>0.20347143038135057</v>
      </c>
      <c r="O22" s="76">
        <v>0.20015500871924047</v>
      </c>
      <c r="P22" s="76">
        <v>0.19710806697108066</v>
      </c>
      <c r="R22" s="107" t="s">
        <v>578</v>
      </c>
      <c r="S22" s="76">
        <v>7.5889663805436325E-2</v>
      </c>
      <c r="T22" s="76">
        <v>8.6886636603116491E-2</v>
      </c>
      <c r="U22" s="76">
        <v>8.6812355349830866E-2</v>
      </c>
      <c r="V22" s="76">
        <v>0.10252268200929408</v>
      </c>
      <c r="W22" s="76">
        <v>7.8800203355363502E-2</v>
      </c>
      <c r="X22" s="76">
        <v>8.020315310549149E-2</v>
      </c>
      <c r="Y22" s="76">
        <v>7.2206703910614525E-2</v>
      </c>
      <c r="Z22" s="76">
        <v>7.4081127404303948E-2</v>
      </c>
      <c r="AA22" s="76">
        <v>7.2344653179190754E-2</v>
      </c>
      <c r="AB22" s="76">
        <v>9.9490770210057297E-2</v>
      </c>
      <c r="AC22" s="76">
        <v>0.10107430617726051</v>
      </c>
      <c r="AD22" s="76">
        <v>0.10908399847966553</v>
      </c>
      <c r="AE22" s="76">
        <v>0.10831234256926953</v>
      </c>
      <c r="AF22" s="76">
        <v>9.9124809741248085E-2</v>
      </c>
      <c r="AH22" s="107" t="s">
        <v>578</v>
      </c>
      <c r="AI22" s="76">
        <v>0.27929213643499362</v>
      </c>
      <c r="AJ22" s="76">
        <v>0.35721421435707146</v>
      </c>
      <c r="AK22" s="76">
        <v>0.41699772985244038</v>
      </c>
      <c r="AL22" s="76">
        <v>0.59787835926449784</v>
      </c>
      <c r="AM22" s="76">
        <v>0.32372505543237251</v>
      </c>
      <c r="AN22" s="76">
        <v>0.28707482993197275</v>
      </c>
      <c r="AO22" s="76">
        <v>0.26793431287813313</v>
      </c>
      <c r="AP22" s="76">
        <v>0.26564344746162932</v>
      </c>
      <c r="AQ22" s="76">
        <v>0.24060150375939854</v>
      </c>
      <c r="AR22" s="76">
        <v>0.54628476546284777</v>
      </c>
      <c r="AS22" s="76">
        <v>0.58622589531680447</v>
      </c>
      <c r="AT22" s="76">
        <v>0.61544585987261147</v>
      </c>
      <c r="AU22" s="76">
        <v>0.66301703163017034</v>
      </c>
      <c r="AV22" s="76">
        <v>0.68880208333333337</v>
      </c>
    </row>
    <row r="23" spans="2:48" x14ac:dyDescent="0.25">
      <c r="B23" s="107" t="s">
        <v>579</v>
      </c>
      <c r="C23" s="76">
        <v>0.20341614906832298</v>
      </c>
      <c r="D23" s="76">
        <v>0.20756110343513268</v>
      </c>
      <c r="E23" s="76">
        <v>0.22207680959406081</v>
      </c>
      <c r="F23" s="76">
        <v>0.20044532878529467</v>
      </c>
      <c r="G23" s="76">
        <v>0.21409649952696311</v>
      </c>
      <c r="H23" s="76">
        <v>0.21491533286940384</v>
      </c>
      <c r="I23" s="76">
        <v>0.19881040892193308</v>
      </c>
      <c r="J23" s="76">
        <v>0.19770829287240241</v>
      </c>
      <c r="K23" s="76">
        <v>0.18936446173800259</v>
      </c>
      <c r="L23" s="76">
        <v>0.22659765976597659</v>
      </c>
      <c r="M23" s="76">
        <v>0.20376565038707828</v>
      </c>
      <c r="N23" s="76">
        <v>0.18818206015437849</v>
      </c>
      <c r="O23" s="76">
        <v>0.17707150964812712</v>
      </c>
      <c r="P23" s="76">
        <v>0.17061021170610211</v>
      </c>
      <c r="R23" s="107" t="s">
        <v>579</v>
      </c>
      <c r="S23" s="76">
        <v>6.8681318681318687E-2</v>
      </c>
      <c r="T23" s="76">
        <v>8.3448473009671731E-2</v>
      </c>
      <c r="U23" s="76">
        <v>8.7088944938847376E-2</v>
      </c>
      <c r="V23" s="76">
        <v>0.10304150085275725</v>
      </c>
      <c r="W23" s="76">
        <v>7.6348155156102174E-2</v>
      </c>
      <c r="X23" s="76">
        <v>7.1445140338668514E-2</v>
      </c>
      <c r="Y23" s="76">
        <v>6.572490706319703E-2</v>
      </c>
      <c r="Z23" s="76">
        <v>6.2730627306273073E-2</v>
      </c>
      <c r="AA23" s="76">
        <v>6.3646470261256249E-2</v>
      </c>
      <c r="AB23" s="76">
        <v>9.7134713471347139E-2</v>
      </c>
      <c r="AC23" s="76">
        <v>0.10857306699799293</v>
      </c>
      <c r="AD23" s="76">
        <v>0.10713335107798774</v>
      </c>
      <c r="AE23" s="76">
        <v>0.10594021944759741</v>
      </c>
      <c r="AF23" s="76">
        <v>9.8558975271304056E-2</v>
      </c>
      <c r="AH23" s="107" t="s">
        <v>579</v>
      </c>
      <c r="AI23" s="76">
        <v>0.25107891491985201</v>
      </c>
      <c r="AJ23" s="76">
        <v>0.34141104294478525</v>
      </c>
      <c r="AK23" s="76">
        <v>0.39920220926664618</v>
      </c>
      <c r="AL23" s="76">
        <v>0.65151515151515149</v>
      </c>
      <c r="AM23" s="76">
        <v>0.29504950495049503</v>
      </c>
      <c r="AN23" s="76">
        <v>0.26646010844306739</v>
      </c>
      <c r="AO23" s="76">
        <v>0.24022346368715083</v>
      </c>
      <c r="AP23" s="76">
        <v>0.21683967704728951</v>
      </c>
      <c r="AQ23" s="76">
        <v>0.22515795519816198</v>
      </c>
      <c r="AR23" s="76">
        <v>0.62087326943556975</v>
      </c>
      <c r="AS23" s="76">
        <v>0.64323685764914362</v>
      </c>
      <c r="AT23" s="76">
        <v>0.68279143536875486</v>
      </c>
      <c r="AU23" s="76">
        <v>0.66213151927437641</v>
      </c>
      <c r="AV23" s="76">
        <v>0.67926829268292677</v>
      </c>
    </row>
    <row r="24" spans="2:48" x14ac:dyDescent="0.25">
      <c r="B24" s="107" t="s">
        <v>581</v>
      </c>
      <c r="C24" s="76">
        <v>0.22813510914230758</v>
      </c>
      <c r="D24" s="76">
        <v>0.2242898264181665</v>
      </c>
      <c r="E24" s="76">
        <v>0.23264583877237258</v>
      </c>
      <c r="F24" s="76">
        <v>0.1648691629319069</v>
      </c>
      <c r="G24" s="76">
        <v>0.24658625398270367</v>
      </c>
      <c r="H24" s="76">
        <v>0.23116883116883116</v>
      </c>
      <c r="I24" s="76">
        <v>0.22521398002853066</v>
      </c>
      <c r="J24" s="76">
        <v>0.21318011257035646</v>
      </c>
      <c r="K24" s="76">
        <v>0.21632465894760977</v>
      </c>
      <c r="L24" s="76">
        <v>0.23237134584851032</v>
      </c>
      <c r="M24" s="76">
        <v>0.17675217871609181</v>
      </c>
      <c r="N24" s="76">
        <v>0.13999363665287942</v>
      </c>
      <c r="O24" s="76">
        <v>0.10674408217954444</v>
      </c>
      <c r="P24" s="76">
        <v>8.3752768270585864E-2</v>
      </c>
      <c r="R24" s="107" t="s">
        <v>581</v>
      </c>
      <c r="S24" s="76">
        <v>4.5930113950980685E-2</v>
      </c>
      <c r="T24" s="76">
        <v>7.7428546506556561E-2</v>
      </c>
      <c r="U24" s="76">
        <v>8.1426043570330411E-2</v>
      </c>
      <c r="V24" s="76">
        <v>8.9287263264420991E-2</v>
      </c>
      <c r="W24" s="76">
        <v>4.8702776513427394E-2</v>
      </c>
      <c r="X24" s="76">
        <v>4.1125541125541128E-2</v>
      </c>
      <c r="Y24" s="76">
        <v>4.1904422253922963E-2</v>
      </c>
      <c r="Z24" s="76">
        <v>4.4559099437148218E-2</v>
      </c>
      <c r="AA24" s="76">
        <v>5.0212082998968247E-2</v>
      </c>
      <c r="AB24" s="76">
        <v>8.6578873634071171E-2</v>
      </c>
      <c r="AC24" s="76">
        <v>0.10961089971768749</v>
      </c>
      <c r="AD24" s="76">
        <v>9.4654788418708238E-2</v>
      </c>
      <c r="AE24" s="76">
        <v>8.3296114336757474E-2</v>
      </c>
      <c r="AF24" s="76">
        <v>6.0398630964364812E-2</v>
      </c>
      <c r="AH24" s="107" t="s">
        <v>581</v>
      </c>
      <c r="AI24" s="76">
        <v>0.23566214807090718</v>
      </c>
      <c r="AJ24" s="76">
        <v>0.34360683048729695</v>
      </c>
      <c r="AK24" s="76">
        <v>0.35723166183174465</v>
      </c>
      <c r="AL24" s="76">
        <v>0.69471502590673584</v>
      </c>
      <c r="AM24" s="76">
        <v>0.3305351521511018</v>
      </c>
      <c r="AN24" s="76">
        <v>0.19441674975074774</v>
      </c>
      <c r="AO24" s="76">
        <v>0.17701149425287355</v>
      </c>
      <c r="AP24" s="76">
        <v>0.20227920227920229</v>
      </c>
      <c r="AQ24" s="76">
        <v>0.2557221783741121</v>
      </c>
      <c r="AR24" s="76">
        <v>0.73174872665534807</v>
      </c>
      <c r="AS24" s="76">
        <v>0.73706896551724144</v>
      </c>
      <c r="AT24" s="76">
        <v>0.72313649564375604</v>
      </c>
      <c r="AU24" s="76">
        <v>0.65199449793672626</v>
      </c>
      <c r="AV24" s="76">
        <v>0.56946354883081152</v>
      </c>
    </row>
    <row r="25" spans="2:48" x14ac:dyDescent="0.25">
      <c r="B25" s="210"/>
    </row>
    <row r="26" spans="2:48" x14ac:dyDescent="0.25">
      <c r="C26" s="129" t="s">
        <v>592</v>
      </c>
      <c r="D26" s="129"/>
      <c r="E26" s="129"/>
      <c r="F26" s="129"/>
      <c r="G26" s="129"/>
      <c r="H26" s="129"/>
      <c r="I26" s="129"/>
      <c r="J26" s="129"/>
      <c r="K26" s="129"/>
      <c r="L26" s="129"/>
      <c r="M26" s="129"/>
      <c r="N26" s="129"/>
      <c r="O26" s="129"/>
      <c r="P26" s="129"/>
      <c r="S26" s="129" t="s">
        <v>593</v>
      </c>
      <c r="T26" s="129"/>
      <c r="U26" s="129"/>
      <c r="V26" s="129"/>
      <c r="W26" s="129"/>
      <c r="X26" s="129"/>
      <c r="Y26" s="129"/>
      <c r="Z26" s="129"/>
      <c r="AA26" s="129"/>
      <c r="AB26" s="129"/>
      <c r="AC26" s="129"/>
      <c r="AD26" s="129"/>
      <c r="AE26" s="129"/>
      <c r="AF26" s="129"/>
      <c r="AI26" s="129" t="s">
        <v>296</v>
      </c>
      <c r="AJ26" s="129"/>
      <c r="AK26" s="129"/>
      <c r="AL26" s="129"/>
      <c r="AM26" s="129"/>
      <c r="AN26" s="129"/>
      <c r="AO26" s="129"/>
      <c r="AP26" s="129"/>
      <c r="AQ26" s="129"/>
      <c r="AR26" s="129"/>
      <c r="AS26" s="129"/>
      <c r="AT26" s="129"/>
      <c r="AU26" s="129"/>
      <c r="AV26" s="129"/>
    </row>
    <row r="27" spans="2:48" x14ac:dyDescent="0.25">
      <c r="C27" s="164" t="s">
        <v>589</v>
      </c>
      <c r="D27" s="186"/>
      <c r="E27" s="186"/>
      <c r="F27" s="165"/>
      <c r="G27" s="164" t="s">
        <v>582</v>
      </c>
      <c r="H27" s="186"/>
      <c r="I27" s="186"/>
      <c r="J27" s="186"/>
      <c r="K27" s="165"/>
      <c r="L27" s="164" t="s">
        <v>583</v>
      </c>
      <c r="M27" s="186"/>
      <c r="N27" s="186"/>
      <c r="O27" s="186"/>
      <c r="P27" s="165"/>
      <c r="S27" s="164" t="s">
        <v>589</v>
      </c>
      <c r="T27" s="186"/>
      <c r="U27" s="186"/>
      <c r="V27" s="165"/>
      <c r="W27" s="164" t="s">
        <v>582</v>
      </c>
      <c r="X27" s="186"/>
      <c r="Y27" s="186"/>
      <c r="Z27" s="186"/>
      <c r="AA27" s="165"/>
      <c r="AB27" s="164" t="s">
        <v>583</v>
      </c>
      <c r="AC27" s="186"/>
      <c r="AD27" s="186"/>
      <c r="AE27" s="186"/>
      <c r="AF27" s="165"/>
      <c r="AI27" s="164" t="s">
        <v>589</v>
      </c>
      <c r="AJ27" s="186"/>
      <c r="AK27" s="186"/>
      <c r="AL27" s="165"/>
      <c r="AM27" s="164" t="s">
        <v>582</v>
      </c>
      <c r="AN27" s="186"/>
      <c r="AO27" s="186"/>
      <c r="AP27" s="186"/>
      <c r="AQ27" s="165"/>
      <c r="AR27" s="164" t="s">
        <v>583</v>
      </c>
      <c r="AS27" s="186"/>
      <c r="AT27" s="186"/>
      <c r="AU27" s="186"/>
      <c r="AV27" s="165"/>
    </row>
    <row r="28" spans="2:48" x14ac:dyDescent="0.25">
      <c r="B28" s="107" t="s">
        <v>590</v>
      </c>
      <c r="C28" s="107">
        <v>1</v>
      </c>
      <c r="D28" s="107">
        <v>2</v>
      </c>
      <c r="E28" s="107">
        <v>3</v>
      </c>
      <c r="F28" s="107">
        <v>4</v>
      </c>
      <c r="G28" s="107" t="s">
        <v>585</v>
      </c>
      <c r="H28" s="107" t="s">
        <v>584</v>
      </c>
      <c r="I28" s="107" t="s">
        <v>586</v>
      </c>
      <c r="J28" s="107" t="s">
        <v>587</v>
      </c>
      <c r="K28" s="107" t="s">
        <v>588</v>
      </c>
      <c r="L28" s="107" t="s">
        <v>585</v>
      </c>
      <c r="M28" s="107" t="s">
        <v>584</v>
      </c>
      <c r="N28" s="107" t="s">
        <v>586</v>
      </c>
      <c r="O28" s="107" t="s">
        <v>587</v>
      </c>
      <c r="P28" s="107" t="s">
        <v>588</v>
      </c>
      <c r="R28" s="107" t="s">
        <v>590</v>
      </c>
      <c r="S28" s="107">
        <v>1</v>
      </c>
      <c r="T28" s="107">
        <v>2</v>
      </c>
      <c r="U28" s="107">
        <v>3</v>
      </c>
      <c r="V28" s="107">
        <v>4</v>
      </c>
      <c r="W28" s="107" t="s">
        <v>585</v>
      </c>
      <c r="X28" s="107" t="s">
        <v>584</v>
      </c>
      <c r="Y28" s="107" t="s">
        <v>586</v>
      </c>
      <c r="Z28" s="107" t="s">
        <v>587</v>
      </c>
      <c r="AA28" s="107" t="s">
        <v>588</v>
      </c>
      <c r="AB28" s="107" t="s">
        <v>585</v>
      </c>
      <c r="AC28" s="107" t="s">
        <v>584</v>
      </c>
      <c r="AD28" s="107" t="s">
        <v>586</v>
      </c>
      <c r="AE28" s="107" t="s">
        <v>587</v>
      </c>
      <c r="AF28" s="107" t="s">
        <v>588</v>
      </c>
      <c r="AH28" s="107" t="s">
        <v>590</v>
      </c>
      <c r="AI28" s="107">
        <v>1</v>
      </c>
      <c r="AJ28" s="107">
        <v>2</v>
      </c>
      <c r="AK28" s="107">
        <v>3</v>
      </c>
      <c r="AL28" s="107">
        <v>4</v>
      </c>
      <c r="AM28" s="107" t="s">
        <v>585</v>
      </c>
      <c r="AN28" s="107" t="s">
        <v>584</v>
      </c>
      <c r="AO28" s="107" t="s">
        <v>586</v>
      </c>
      <c r="AP28" s="107" t="s">
        <v>587</v>
      </c>
      <c r="AQ28" s="107" t="s">
        <v>588</v>
      </c>
      <c r="AR28" s="107" t="s">
        <v>585</v>
      </c>
      <c r="AS28" s="107" t="s">
        <v>584</v>
      </c>
      <c r="AT28" s="107" t="s">
        <v>586</v>
      </c>
      <c r="AU28" s="107" t="s">
        <v>587</v>
      </c>
      <c r="AV28" s="107" t="s">
        <v>588</v>
      </c>
    </row>
    <row r="29" spans="2:48" x14ac:dyDescent="0.25">
      <c r="B29" s="107" t="s">
        <v>574</v>
      </c>
      <c r="C29" s="76">
        <v>0.17633794947519654</v>
      </c>
      <c r="D29" s="76">
        <v>0.1819969638421198</v>
      </c>
      <c r="E29" s="76">
        <v>0.19688834020020526</v>
      </c>
      <c r="F29" s="76">
        <v>0.20620516069379999</v>
      </c>
      <c r="G29" s="76">
        <v>0.18989942684113767</v>
      </c>
      <c r="H29" s="76">
        <v>0.17904926806233276</v>
      </c>
      <c r="I29" s="76">
        <v>0.1696035242290749</v>
      </c>
      <c r="J29" s="76">
        <v>0.16158323632130384</v>
      </c>
      <c r="K29" s="76">
        <v>0.14731901065174219</v>
      </c>
      <c r="L29" s="76">
        <v>0.19658708106911899</v>
      </c>
      <c r="M29" s="76">
        <v>0.22598870056497175</v>
      </c>
      <c r="N29" s="76">
        <v>0.23101811906816222</v>
      </c>
      <c r="O29" s="76">
        <v>0.23392461197339245</v>
      </c>
      <c r="P29" s="76">
        <v>0.22859922178988326</v>
      </c>
      <c r="R29" s="107" t="s">
        <v>574</v>
      </c>
      <c r="S29" s="76">
        <v>0.34144151334956302</v>
      </c>
      <c r="T29" s="76">
        <v>0.3478470880485785</v>
      </c>
      <c r="U29" s="76">
        <v>0.33355148666537759</v>
      </c>
      <c r="V29" s="76">
        <v>0.33541085218225092</v>
      </c>
      <c r="W29" s="76">
        <v>0.34481453444360333</v>
      </c>
      <c r="X29" s="76">
        <v>0.33952463403116639</v>
      </c>
      <c r="Y29" s="76">
        <v>0.33997797356828197</v>
      </c>
      <c r="Z29" s="76">
        <v>0.34062863795110593</v>
      </c>
      <c r="AA29" s="76">
        <v>0.33760606607690918</v>
      </c>
      <c r="AB29" s="76">
        <v>0.33475128476234972</v>
      </c>
      <c r="AC29" s="76">
        <v>0.33011883888564192</v>
      </c>
      <c r="AD29" s="76">
        <v>0.34641932700603967</v>
      </c>
      <c r="AE29" s="76">
        <v>0.3392461197339246</v>
      </c>
      <c r="AF29" s="76">
        <v>0.35797665369649806</v>
      </c>
      <c r="AG29" s="206"/>
      <c r="AH29" s="107" t="s">
        <v>574</v>
      </c>
      <c r="AI29" s="76">
        <v>0.11374067126950553</v>
      </c>
      <c r="AJ29" s="76">
        <v>0.12179133314932376</v>
      </c>
      <c r="AK29" s="76">
        <v>0.12360369472415998</v>
      </c>
      <c r="AL29" s="76">
        <v>0.12680855435508451</v>
      </c>
      <c r="AM29" s="76">
        <v>0.11841678382178003</v>
      </c>
      <c r="AN29" s="76">
        <v>0.11632299700928696</v>
      </c>
      <c r="AO29" s="76">
        <v>0.11145374449339207</v>
      </c>
      <c r="AP29" s="76">
        <v>0.10686845168800932</v>
      </c>
      <c r="AQ29" s="76">
        <v>0.10128181982307276</v>
      </c>
      <c r="AR29" s="76">
        <v>0.12427155818928422</v>
      </c>
      <c r="AS29" s="76">
        <v>0.12926164036625756</v>
      </c>
      <c r="AT29" s="76">
        <v>0.135893011216566</v>
      </c>
      <c r="AU29" s="76">
        <v>0.12971175166297116</v>
      </c>
      <c r="AV29" s="76">
        <v>0.1566147859922179</v>
      </c>
    </row>
    <row r="30" spans="2:48" x14ac:dyDescent="0.25">
      <c r="B30" s="107" t="s">
        <v>575</v>
      </c>
      <c r="C30" s="76">
        <v>0.15495307192957775</v>
      </c>
      <c r="D30" s="76">
        <v>0.17984314054439457</v>
      </c>
      <c r="E30" s="76">
        <v>0.19183537350910232</v>
      </c>
      <c r="F30" s="76">
        <v>0.21408498519454555</v>
      </c>
      <c r="G30" s="76">
        <v>0.16843509752843255</v>
      </c>
      <c r="H30" s="76">
        <v>0.16245229007633588</v>
      </c>
      <c r="I30" s="76">
        <v>0.15110520594274671</v>
      </c>
      <c r="J30" s="76">
        <v>0.14155792803479636</v>
      </c>
      <c r="K30" s="76">
        <v>0.12942628007402837</v>
      </c>
      <c r="L30" s="76">
        <v>0.19788059287990026</v>
      </c>
      <c r="M30" s="76">
        <v>0.23355102040816328</v>
      </c>
      <c r="N30" s="76">
        <v>0.22787308334598452</v>
      </c>
      <c r="O30" s="76">
        <v>0.25072604065827686</v>
      </c>
      <c r="P30" s="76">
        <v>0.2254413761883205</v>
      </c>
      <c r="R30" s="107" t="s">
        <v>575</v>
      </c>
      <c r="S30" s="76">
        <v>0.34531824667885924</v>
      </c>
      <c r="T30" s="76">
        <v>0.342888898209118</v>
      </c>
      <c r="U30" s="76">
        <v>0.34055241682360327</v>
      </c>
      <c r="V30" s="76">
        <v>0.33637615284509909</v>
      </c>
      <c r="W30" s="76">
        <v>0.3524366224029481</v>
      </c>
      <c r="X30" s="76">
        <v>0.34764631043256999</v>
      </c>
      <c r="Y30" s="76">
        <v>0.34955912549824858</v>
      </c>
      <c r="Z30" s="76">
        <v>0.33590351917754052</v>
      </c>
      <c r="AA30" s="76">
        <v>0.32942628007402835</v>
      </c>
      <c r="AB30" s="76">
        <v>0.33979775592187283</v>
      </c>
      <c r="AC30" s="76">
        <v>0.33493877551020407</v>
      </c>
      <c r="AD30" s="76">
        <v>0.32548960072870808</v>
      </c>
      <c r="AE30" s="76">
        <v>0.31526298806066472</v>
      </c>
      <c r="AF30" s="76">
        <v>0.36170212765957449</v>
      </c>
      <c r="AH30" s="107" t="s">
        <v>575</v>
      </c>
      <c r="AI30" s="76">
        <v>0.10973330385674378</v>
      </c>
      <c r="AJ30" s="76">
        <v>0.11936417397139622</v>
      </c>
      <c r="AK30" s="76">
        <v>0.12295982423101068</v>
      </c>
      <c r="AL30" s="76">
        <v>0.13513513513513514</v>
      </c>
      <c r="AM30" s="76">
        <v>0.11252303195882839</v>
      </c>
      <c r="AN30" s="76">
        <v>0.11394720101781171</v>
      </c>
      <c r="AO30" s="76">
        <v>0.10810484358014252</v>
      </c>
      <c r="AP30" s="76">
        <v>0.10142348754448399</v>
      </c>
      <c r="AQ30" s="76">
        <v>0.10462677359654535</v>
      </c>
      <c r="AR30" s="76">
        <v>0.12910375398254606</v>
      </c>
      <c r="AS30" s="76">
        <v>0.13779591836734695</v>
      </c>
      <c r="AT30" s="76">
        <v>0.14331258539547595</v>
      </c>
      <c r="AU30" s="76">
        <v>0.14908034849951599</v>
      </c>
      <c r="AV30" s="76">
        <v>0.15527387958352196</v>
      </c>
    </row>
    <row r="31" spans="2:48" x14ac:dyDescent="0.25">
      <c r="B31" s="107" t="s">
        <v>576</v>
      </c>
      <c r="C31" s="76">
        <v>0.14439646308862841</v>
      </c>
      <c r="D31" s="76">
        <v>0.17177646863591106</v>
      </c>
      <c r="E31" s="76">
        <v>0.18835078266903407</v>
      </c>
      <c r="F31" s="76">
        <v>0.22387160275596088</v>
      </c>
      <c r="G31" s="76">
        <v>0.1654351395730706</v>
      </c>
      <c r="H31" s="76">
        <v>0.15375522822331333</v>
      </c>
      <c r="I31" s="76">
        <v>0.13685276617293329</v>
      </c>
      <c r="J31" s="76">
        <v>0.12707794606575545</v>
      </c>
      <c r="K31" s="76">
        <v>0.11790167989281665</v>
      </c>
      <c r="L31" s="76">
        <v>0.21060204127512253</v>
      </c>
      <c r="M31" s="76">
        <v>0.22807862013638186</v>
      </c>
      <c r="N31" s="76">
        <v>0.23780814576634512</v>
      </c>
      <c r="O31" s="76">
        <v>0.2460048426150121</v>
      </c>
      <c r="P31" s="76">
        <v>0.23743898937697389</v>
      </c>
      <c r="R31" s="107" t="s">
        <v>576</v>
      </c>
      <c r="S31" s="76">
        <v>0.34299814929056138</v>
      </c>
      <c r="T31" s="76">
        <v>0.34027547295054761</v>
      </c>
      <c r="U31" s="76">
        <v>0.34608869568766709</v>
      </c>
      <c r="V31" s="76">
        <v>0.3389912219030593</v>
      </c>
      <c r="W31" s="76">
        <v>0.349480021893815</v>
      </c>
      <c r="X31" s="76">
        <v>0.34160756501182032</v>
      </c>
      <c r="Y31" s="76">
        <v>0.34991771110267123</v>
      </c>
      <c r="Z31" s="76">
        <v>0.34244551163649795</v>
      </c>
      <c r="AA31" s="76">
        <v>0.32948572606410387</v>
      </c>
      <c r="AB31" s="76">
        <v>0.34589272065104987</v>
      </c>
      <c r="AC31" s="76">
        <v>0.33172884075411152</v>
      </c>
      <c r="AD31" s="76">
        <v>0.33829046087888531</v>
      </c>
      <c r="AE31" s="76">
        <v>0.32590799031476997</v>
      </c>
      <c r="AF31" s="76">
        <v>0.33792707436118291</v>
      </c>
      <c r="AH31" s="107" t="s">
        <v>576</v>
      </c>
      <c r="AI31" s="76">
        <v>0.10688875179930084</v>
      </c>
      <c r="AJ31" s="76">
        <v>0.11672336541652838</v>
      </c>
      <c r="AK31" s="76">
        <v>0.1247780566950346</v>
      </c>
      <c r="AL31" s="76">
        <v>0.14125303818572604</v>
      </c>
      <c r="AM31" s="76">
        <v>0.11432676518883415</v>
      </c>
      <c r="AN31" s="76">
        <v>0.10674668121476633</v>
      </c>
      <c r="AO31" s="76">
        <v>0.10735536143815673</v>
      </c>
      <c r="AP31" s="76">
        <v>0.10269671222755818</v>
      </c>
      <c r="AQ31" s="76">
        <v>9.7804802638359264E-2</v>
      </c>
      <c r="AR31" s="76">
        <v>0.13290769299941549</v>
      </c>
      <c r="AS31" s="76">
        <v>0.13830726032892099</v>
      </c>
      <c r="AT31" s="76">
        <v>0.14590032154340837</v>
      </c>
      <c r="AU31" s="76">
        <v>0.16319612590799032</v>
      </c>
      <c r="AV31" s="76">
        <v>0.16910709158771176</v>
      </c>
    </row>
    <row r="32" spans="2:48" x14ac:dyDescent="0.25">
      <c r="B32" s="107" t="s">
        <v>577</v>
      </c>
      <c r="C32" s="76">
        <v>0.12431062751527798</v>
      </c>
      <c r="D32" s="76">
        <v>0.15596544974895754</v>
      </c>
      <c r="E32" s="76">
        <v>0.17701422303240985</v>
      </c>
      <c r="F32" s="76">
        <v>0.22951336359051941</v>
      </c>
      <c r="G32" s="76">
        <v>0.15134070595364338</v>
      </c>
      <c r="H32" s="76">
        <v>0.13195126743957555</v>
      </c>
      <c r="I32" s="76">
        <v>0.11501000667111408</v>
      </c>
      <c r="J32" s="76">
        <v>0.1111111111111111</v>
      </c>
      <c r="K32" s="76">
        <v>9.6765093097611429E-2</v>
      </c>
      <c r="L32" s="76">
        <v>0.20888095624425335</v>
      </c>
      <c r="M32" s="76">
        <v>0.23144571381605983</v>
      </c>
      <c r="N32" s="76">
        <v>0.2537564766839378</v>
      </c>
      <c r="O32" s="76">
        <v>0.25063667232597625</v>
      </c>
      <c r="P32" s="76">
        <v>0.24533747779751333</v>
      </c>
      <c r="R32" s="107" t="s">
        <v>577</v>
      </c>
      <c r="S32" s="76">
        <v>0.34184357898771373</v>
      </c>
      <c r="T32" s="76">
        <v>0.3497361926644541</v>
      </c>
      <c r="U32" s="76">
        <v>0.35523666193272146</v>
      </c>
      <c r="V32" s="76">
        <v>0.34211632207093629</v>
      </c>
      <c r="W32" s="76">
        <v>0.35623390395394638</v>
      </c>
      <c r="X32" s="76">
        <v>0.34898801336215368</v>
      </c>
      <c r="Y32" s="76">
        <v>0.33675783855903935</v>
      </c>
      <c r="Z32" s="76">
        <v>0.33094976164283096</v>
      </c>
      <c r="AA32" s="76">
        <v>0.32631182997931163</v>
      </c>
      <c r="AB32" s="76">
        <v>0.35729352588025315</v>
      </c>
      <c r="AC32" s="76">
        <v>0.34536040108490179</v>
      </c>
      <c r="AD32" s="76">
        <v>0.3211139896373057</v>
      </c>
      <c r="AE32" s="76">
        <v>0.3160016977928693</v>
      </c>
      <c r="AF32" s="76">
        <v>0.33436944937833035</v>
      </c>
      <c r="AH32" s="107" t="s">
        <v>577</v>
      </c>
      <c r="AI32" s="76">
        <v>0.10195260098375317</v>
      </c>
      <c r="AJ32" s="76">
        <v>0.11530933537571271</v>
      </c>
      <c r="AK32" s="76">
        <v>0.12317442821713971</v>
      </c>
      <c r="AL32" s="76">
        <v>0.14842830727853421</v>
      </c>
      <c r="AM32" s="76">
        <v>0.10505983941826996</v>
      </c>
      <c r="AN32" s="76">
        <v>0.10532521123992926</v>
      </c>
      <c r="AO32" s="76">
        <v>0.10220146764509673</v>
      </c>
      <c r="AP32" s="76">
        <v>9.4242757609094244E-2</v>
      </c>
      <c r="AQ32" s="76">
        <v>9.8645852924581529E-2</v>
      </c>
      <c r="AR32" s="76">
        <v>0.14208448266536861</v>
      </c>
      <c r="AS32" s="76">
        <v>0.14794115229719734</v>
      </c>
      <c r="AT32" s="76">
        <v>0.14611398963730571</v>
      </c>
      <c r="AU32" s="76">
        <v>0.16871816638370118</v>
      </c>
      <c r="AV32" s="76">
        <v>0.15852575488454707</v>
      </c>
    </row>
    <row r="33" spans="2:48" x14ac:dyDescent="0.25">
      <c r="B33" s="107" t="s">
        <v>578</v>
      </c>
      <c r="C33" s="76">
        <v>0.1021101573676681</v>
      </c>
      <c r="D33" s="76">
        <v>0.14356833504487207</v>
      </c>
      <c r="E33" s="76">
        <v>0.16766067295709453</v>
      </c>
      <c r="F33" s="76">
        <v>0.24058420004425757</v>
      </c>
      <c r="G33" s="76">
        <v>0.12497881714963566</v>
      </c>
      <c r="H33" s="76">
        <v>0.10898317638345148</v>
      </c>
      <c r="I33" s="76">
        <v>9.5251396648044689E-2</v>
      </c>
      <c r="J33" s="76">
        <v>9.1030279946676826E-2</v>
      </c>
      <c r="K33" s="76">
        <v>8.1557080924855488E-2</v>
      </c>
      <c r="L33" s="76">
        <v>0.22094207511139402</v>
      </c>
      <c r="M33" s="76">
        <v>0.24118173679498658</v>
      </c>
      <c r="N33" s="76">
        <v>0.2617509185354111</v>
      </c>
      <c r="O33" s="76">
        <v>0.26041464832396821</v>
      </c>
      <c r="P33" s="76">
        <v>0.24676560121765601</v>
      </c>
      <c r="R33" s="107" t="s">
        <v>578</v>
      </c>
      <c r="S33" s="76">
        <v>0.34502414163090128</v>
      </c>
      <c r="T33" s="76">
        <v>0.3542215475286869</v>
      </c>
      <c r="U33" s="76">
        <v>0.36402884101833721</v>
      </c>
      <c r="V33" s="76">
        <v>0.3399867227262669</v>
      </c>
      <c r="W33" s="76">
        <v>0.36375190645653277</v>
      </c>
      <c r="X33" s="76">
        <v>0.35202624060945931</v>
      </c>
      <c r="Y33" s="76">
        <v>0.33701117318435753</v>
      </c>
      <c r="Z33" s="76">
        <v>0.33898305084745761</v>
      </c>
      <c r="AA33" s="76">
        <v>0.3271315028901734</v>
      </c>
      <c r="AB33" s="76">
        <v>0.37014640356460854</v>
      </c>
      <c r="AC33" s="76">
        <v>0.34162936436884511</v>
      </c>
      <c r="AD33" s="76">
        <v>0.31496262511085771</v>
      </c>
      <c r="AE33" s="76">
        <v>0.32183685332299944</v>
      </c>
      <c r="AF33" s="76">
        <v>0.3017503805175038</v>
      </c>
      <c r="AH33" s="107" t="s">
        <v>578</v>
      </c>
      <c r="AI33" s="76">
        <v>9.8690092989985698E-2</v>
      </c>
      <c r="AJ33" s="76">
        <v>0.11412242711077376</v>
      </c>
      <c r="AK33" s="76">
        <v>0.12524479259391133</v>
      </c>
      <c r="AL33" s="76">
        <v>0.15368444346094268</v>
      </c>
      <c r="AM33" s="76">
        <v>0.10362650398237587</v>
      </c>
      <c r="AN33" s="76">
        <v>9.9883610199978837E-2</v>
      </c>
      <c r="AO33" s="76">
        <v>9.8324022346368709E-2</v>
      </c>
      <c r="AP33" s="76">
        <v>8.8935440868406018E-2</v>
      </c>
      <c r="AQ33" s="76">
        <v>9.727239884393063E-2</v>
      </c>
      <c r="AR33" s="76">
        <v>0.14544875875238703</v>
      </c>
      <c r="AS33" s="76">
        <v>0.15111906893464638</v>
      </c>
      <c r="AT33" s="76">
        <v>0.15887495248954769</v>
      </c>
      <c r="AU33" s="76">
        <v>0.15791513272621585</v>
      </c>
      <c r="AV33" s="76">
        <v>0.17180365296803654</v>
      </c>
    </row>
    <row r="34" spans="2:48" x14ac:dyDescent="0.25">
      <c r="B34" s="107" t="s">
        <v>579</v>
      </c>
      <c r="C34" s="76">
        <v>7.9574773053033926E-2</v>
      </c>
      <c r="D34" s="76">
        <v>0.12554195054552383</v>
      </c>
      <c r="E34" s="76">
        <v>0.14895540855660783</v>
      </c>
      <c r="F34" s="76">
        <v>0.24426757627439832</v>
      </c>
      <c r="G34" s="76">
        <v>9.9432355723746452E-2</v>
      </c>
      <c r="H34" s="76">
        <v>8.9538390164694961E-2</v>
      </c>
      <c r="I34" s="76">
        <v>7.5390334572490711E-2</v>
      </c>
      <c r="J34" s="76">
        <v>5.7486890658380266E-2</v>
      </c>
      <c r="K34" s="76">
        <v>6.5314063368538081E-2</v>
      </c>
      <c r="L34" s="76">
        <v>0.20844584458445845</v>
      </c>
      <c r="M34" s="76">
        <v>0.25117079231577943</v>
      </c>
      <c r="N34" s="76">
        <v>0.27601809954751133</v>
      </c>
      <c r="O34" s="76">
        <v>0.27090427544457057</v>
      </c>
      <c r="P34" s="76">
        <v>0.24888809820316671</v>
      </c>
      <c r="R34" s="107" t="s">
        <v>579</v>
      </c>
      <c r="S34" s="76">
        <v>0.34966555183946491</v>
      </c>
      <c r="T34" s="76">
        <v>0.36330935251798563</v>
      </c>
      <c r="U34" s="76">
        <v>0.37560081854090327</v>
      </c>
      <c r="V34" s="76">
        <v>0.33330964563198789</v>
      </c>
      <c r="W34" s="76">
        <v>0.38249763481551563</v>
      </c>
      <c r="X34" s="76">
        <v>0.36940385061470654</v>
      </c>
      <c r="Y34" s="76">
        <v>0.34141263940520444</v>
      </c>
      <c r="Z34" s="76">
        <v>0.33831812002330547</v>
      </c>
      <c r="AA34" s="76">
        <v>0.31230313136927923</v>
      </c>
      <c r="AB34" s="76">
        <v>0.39851485148514854</v>
      </c>
      <c r="AC34" s="76">
        <v>0.33919525948580714</v>
      </c>
      <c r="AD34" s="76">
        <v>0.29638009049773756</v>
      </c>
      <c r="AE34" s="76">
        <v>0.28263337116912601</v>
      </c>
      <c r="AF34" s="76">
        <v>0.26472157979007294</v>
      </c>
      <c r="AH34" s="107" t="s">
        <v>579</v>
      </c>
      <c r="AI34" s="76">
        <v>9.8996655518394649E-2</v>
      </c>
      <c r="AJ34" s="76">
        <v>0.11151079136690648</v>
      </c>
      <c r="AK34" s="76">
        <v>0.12408984914100794</v>
      </c>
      <c r="AL34" s="76">
        <v>0.1632082622702293</v>
      </c>
      <c r="AM34" s="76">
        <v>0.10009460737937559</v>
      </c>
      <c r="AN34" s="76">
        <v>9.7541173741591283E-2</v>
      </c>
      <c r="AO34" s="76">
        <v>9.263940520446097E-2</v>
      </c>
      <c r="AP34" s="76">
        <v>9.361040978830841E-2</v>
      </c>
      <c r="AQ34" s="76">
        <v>0.1056142301278488</v>
      </c>
      <c r="AR34" s="76">
        <v>0.15331533153315333</v>
      </c>
      <c r="AS34" s="76">
        <v>0.15999235400936634</v>
      </c>
      <c r="AT34" s="76">
        <v>0.16941708810220921</v>
      </c>
      <c r="AU34" s="76">
        <v>0.16704502459326523</v>
      </c>
      <c r="AV34" s="76">
        <v>0.18075075609322186</v>
      </c>
    </row>
    <row r="35" spans="2:48" x14ac:dyDescent="0.25">
      <c r="B35" s="107" t="s">
        <v>581</v>
      </c>
      <c r="C35" s="76">
        <v>3.4913881036341909E-2</v>
      </c>
      <c r="D35" s="76">
        <v>9.9845898874771036E-2</v>
      </c>
      <c r="E35" s="76">
        <v>0.10596698865779015</v>
      </c>
      <c r="F35" s="76">
        <v>0.21150787913835478</v>
      </c>
      <c r="G35" s="76">
        <v>4.5289030496131089E-2</v>
      </c>
      <c r="H35" s="76">
        <v>3.3766233766233764E-2</v>
      </c>
      <c r="I35" s="76">
        <v>2.6390870185449358E-2</v>
      </c>
      <c r="J35" s="76">
        <v>2.2279549718574109E-2</v>
      </c>
      <c r="K35" s="76">
        <v>3.7028545225266538E-2</v>
      </c>
      <c r="L35" s="76">
        <v>0.18268422527318576</v>
      </c>
      <c r="M35" s="76">
        <v>0.24573462624278875</v>
      </c>
      <c r="N35" s="76">
        <v>0.25023862551702197</v>
      </c>
      <c r="O35" s="76">
        <v>0.21974095578383207</v>
      </c>
      <c r="P35" s="76">
        <v>0.16106301590497282</v>
      </c>
      <c r="R35" s="107" t="s">
        <v>581</v>
      </c>
      <c r="S35" s="76">
        <v>0.39399061580159123</v>
      </c>
      <c r="T35" s="76">
        <v>0.38597970517256419</v>
      </c>
      <c r="U35" s="76">
        <v>0.40428741333797463</v>
      </c>
      <c r="V35" s="76">
        <v>0.30863090935376608</v>
      </c>
      <c r="W35" s="76">
        <v>0.47382794720072824</v>
      </c>
      <c r="X35" s="76">
        <v>0.40519480519480522</v>
      </c>
      <c r="Y35" s="76">
        <v>0.38017118402282452</v>
      </c>
      <c r="Z35" s="76">
        <v>0.36116322701688558</v>
      </c>
      <c r="AA35" s="76">
        <v>0.3295884443425427</v>
      </c>
      <c r="AB35" s="76">
        <v>0.4504529746894555</v>
      </c>
      <c r="AC35" s="76">
        <v>0.29286854056707989</v>
      </c>
      <c r="AD35" s="76">
        <v>0.2513522112631244</v>
      </c>
      <c r="AE35" s="76">
        <v>0.21572130415364002</v>
      </c>
      <c r="AF35" s="76">
        <v>0.18502113952083754</v>
      </c>
      <c r="AH35" s="107" t="s">
        <v>581</v>
      </c>
      <c r="AI35" s="76">
        <v>0.10853029464051525</v>
      </c>
      <c r="AJ35" s="76">
        <v>0.12136190503881604</v>
      </c>
      <c r="AK35" s="76">
        <v>0.13462709946914977</v>
      </c>
      <c r="AL35" s="76">
        <v>0.18062743964146305</v>
      </c>
      <c r="AM35" s="76">
        <v>0.11709148839326354</v>
      </c>
      <c r="AN35" s="76">
        <v>9.0476190476190474E-2</v>
      </c>
      <c r="AO35" s="76">
        <v>9.9857346647646214E-2</v>
      </c>
      <c r="AP35" s="76">
        <v>9.9437148217636023E-2</v>
      </c>
      <c r="AQ35" s="76">
        <v>0.12426917344950132</v>
      </c>
      <c r="AR35" s="76">
        <v>0.17894835154571775</v>
      </c>
      <c r="AS35" s="76">
        <v>0.18460783110347367</v>
      </c>
      <c r="AT35" s="76">
        <v>0.17356029271396756</v>
      </c>
      <c r="AU35" s="76">
        <v>0.18579723090665476</v>
      </c>
      <c r="AV35" s="76">
        <v>0.18200120797261929</v>
      </c>
    </row>
    <row r="38" spans="2:48" x14ac:dyDescent="0.25">
      <c r="B38" s="212" t="s">
        <v>590</v>
      </c>
      <c r="C38" s="212" t="s">
        <v>589</v>
      </c>
      <c r="D38" s="212" t="s">
        <v>605</v>
      </c>
      <c r="E38" s="212" t="s">
        <v>606</v>
      </c>
      <c r="F38" s="212" t="s">
        <v>590</v>
      </c>
      <c r="G38" s="212" t="s">
        <v>589</v>
      </c>
      <c r="H38" s="212" t="s">
        <v>605</v>
      </c>
      <c r="I38" s="212" t="s">
        <v>606</v>
      </c>
      <c r="J38" s="212" t="s">
        <v>590</v>
      </c>
      <c r="K38" s="212" t="s">
        <v>589</v>
      </c>
      <c r="L38" s="212" t="s">
        <v>605</v>
      </c>
      <c r="M38" s="212" t="s">
        <v>606</v>
      </c>
      <c r="N38" s="212" t="s">
        <v>590</v>
      </c>
      <c r="O38" s="212" t="s">
        <v>589</v>
      </c>
      <c r="P38" s="212" t="s">
        <v>605</v>
      </c>
      <c r="Q38" s="212" t="s">
        <v>606</v>
      </c>
      <c r="T38" s="212" t="s">
        <v>608</v>
      </c>
    </row>
    <row r="39" spans="2:48" x14ac:dyDescent="0.25">
      <c r="B39" s="212" t="s">
        <v>607</v>
      </c>
      <c r="C39" s="212">
        <v>1</v>
      </c>
      <c r="D39" s="213">
        <v>456.62289777058601</v>
      </c>
      <c r="E39" s="213">
        <v>5668.3656376081399</v>
      </c>
      <c r="F39" s="212" t="s">
        <v>574</v>
      </c>
      <c r="G39" s="212">
        <v>1</v>
      </c>
      <c r="H39" s="213">
        <v>77.412188842817599</v>
      </c>
      <c r="I39" s="213">
        <v>4774.97053826109</v>
      </c>
      <c r="J39" s="212" t="s">
        <v>575</v>
      </c>
      <c r="K39" s="212">
        <v>1</v>
      </c>
      <c r="L39" s="212">
        <v>20.395324527225998</v>
      </c>
      <c r="M39" s="212">
        <v>4597.9068383276399</v>
      </c>
      <c r="N39" s="212" t="s">
        <v>576</v>
      </c>
      <c r="O39" s="212">
        <v>1</v>
      </c>
      <c r="P39" s="212">
        <v>7.7878534056836202</v>
      </c>
      <c r="Q39" s="212">
        <v>4514.4213654023406</v>
      </c>
      <c r="T39" s="212" t="s">
        <v>607</v>
      </c>
      <c r="U39" s="212" t="s">
        <v>574</v>
      </c>
      <c r="V39" s="212" t="s">
        <v>575</v>
      </c>
      <c r="W39" s="212" t="s">
        <v>576</v>
      </c>
      <c r="X39" s="212" t="s">
        <v>577</v>
      </c>
      <c r="Y39" s="212" t="s">
        <v>578</v>
      </c>
      <c r="Z39" s="212" t="s">
        <v>579</v>
      </c>
      <c r="AA39" s="212" t="s">
        <v>581</v>
      </c>
    </row>
    <row r="40" spans="2:48" x14ac:dyDescent="0.25">
      <c r="B40" s="212" t="s">
        <v>607</v>
      </c>
      <c r="C40" s="212">
        <v>2</v>
      </c>
      <c r="D40" s="213">
        <v>98.145863706029601</v>
      </c>
      <c r="E40" s="213">
        <v>4860.8581760827001</v>
      </c>
      <c r="F40" s="212" t="s">
        <v>574</v>
      </c>
      <c r="G40" s="212">
        <v>2</v>
      </c>
      <c r="H40" s="213">
        <v>21.341542607594498</v>
      </c>
      <c r="I40" s="213">
        <v>4679.9728385675598</v>
      </c>
      <c r="J40" s="212" t="s">
        <v>575</v>
      </c>
      <c r="K40" s="212">
        <v>2</v>
      </c>
      <c r="L40" s="212">
        <v>33.127554147302405</v>
      </c>
      <c r="M40" s="212">
        <v>4610.1907356642496</v>
      </c>
      <c r="N40" s="212" t="s">
        <v>576</v>
      </c>
      <c r="O40" s="212">
        <v>2</v>
      </c>
      <c r="P40" s="212">
        <v>8.2073191022892988</v>
      </c>
      <c r="Q40" s="212">
        <v>4564.51550201592</v>
      </c>
      <c r="S40" t="s">
        <v>605</v>
      </c>
      <c r="T40" s="212">
        <v>-10.366246062299901</v>
      </c>
      <c r="U40" s="212">
        <v>0.68015339164547695</v>
      </c>
      <c r="V40" s="212">
        <v>-3.4299127100916196</v>
      </c>
      <c r="W40" s="212">
        <v>-2.1493660458136299</v>
      </c>
      <c r="X40" s="212">
        <v>-6.0852735856377098</v>
      </c>
      <c r="Y40" s="212">
        <v>-7.4881374022303104</v>
      </c>
      <c r="Z40" s="212">
        <v>-12.3142693461324</v>
      </c>
      <c r="AA40" s="212">
        <v>-34.58955615603</v>
      </c>
    </row>
    <row r="41" spans="2:48" x14ac:dyDescent="0.25">
      <c r="B41" s="212" t="s">
        <v>607</v>
      </c>
      <c r="C41" s="212">
        <v>3</v>
      </c>
      <c r="D41" s="213">
        <v>-139.607835398742</v>
      </c>
      <c r="E41" s="213">
        <v>4397.2994051399901</v>
      </c>
      <c r="F41" s="212" t="s">
        <v>574</v>
      </c>
      <c r="G41" s="212">
        <v>3</v>
      </c>
      <c r="H41" s="213">
        <v>-18.164373451420701</v>
      </c>
      <c r="I41" s="213">
        <v>4609.1039645514402</v>
      </c>
      <c r="J41" s="212" t="s">
        <v>575</v>
      </c>
      <c r="K41" s="212">
        <v>3</v>
      </c>
      <c r="L41" s="212">
        <v>-6.0435861788185301</v>
      </c>
      <c r="M41" s="212">
        <v>4582.0644098918801</v>
      </c>
      <c r="N41" s="212" t="s">
        <v>576</v>
      </c>
      <c r="O41" s="212">
        <v>3</v>
      </c>
      <c r="P41" s="212">
        <v>7.0364393921148292</v>
      </c>
      <c r="Q41" s="212">
        <v>4600.5395243790999</v>
      </c>
      <c r="S41" t="s">
        <v>606</v>
      </c>
      <c r="T41" s="212">
        <v>4679.3856158457702</v>
      </c>
      <c r="U41" s="212">
        <v>4669.5948981563606</v>
      </c>
      <c r="V41" s="212">
        <v>4597.9068383276399</v>
      </c>
      <c r="W41" s="212">
        <v>4514.4213654023406</v>
      </c>
      <c r="X41" s="212">
        <v>4529.5124988467896</v>
      </c>
      <c r="Y41" s="212">
        <v>4463.2925986077598</v>
      </c>
      <c r="Z41" s="212">
        <v>4366.4176611700004</v>
      </c>
      <c r="AA41" s="212">
        <v>4046.9976139528399</v>
      </c>
    </row>
    <row r="42" spans="2:48" x14ac:dyDescent="0.25">
      <c r="B42" s="212" t="s">
        <v>607</v>
      </c>
      <c r="C42" s="212">
        <v>4</v>
      </c>
      <c r="D42" s="213">
        <v>-47.5935941324406</v>
      </c>
      <c r="E42" s="213">
        <v>4588.72317287646</v>
      </c>
      <c r="F42" s="212" t="s">
        <v>574</v>
      </c>
      <c r="G42" s="212">
        <v>4</v>
      </c>
      <c r="H42" s="213">
        <v>-59.640913287868699</v>
      </c>
      <c r="I42" s="213">
        <v>4608.5830075764397</v>
      </c>
      <c r="J42" s="212" t="s">
        <v>575</v>
      </c>
      <c r="K42" s="212">
        <v>4</v>
      </c>
      <c r="L42" s="212">
        <v>-41.012134177113403</v>
      </c>
      <c r="M42" s="212">
        <v>4666.7753276277799</v>
      </c>
      <c r="N42" s="212" t="s">
        <v>576</v>
      </c>
      <c r="O42" s="212">
        <v>4</v>
      </c>
      <c r="P42" s="212">
        <v>-21.400362898921902</v>
      </c>
      <c r="Q42" s="212">
        <v>4722.9285995523396</v>
      </c>
    </row>
    <row r="43" spans="2:48" x14ac:dyDescent="0.25">
      <c r="B43" s="212" t="s">
        <v>607</v>
      </c>
      <c r="C43" s="212" t="s">
        <v>564</v>
      </c>
      <c r="D43" s="212">
        <v>467.42808573932899</v>
      </c>
      <c r="E43" s="212">
        <v>5673.9885874189004</v>
      </c>
      <c r="F43" s="212" t="s">
        <v>574</v>
      </c>
      <c r="G43" s="212" t="s">
        <v>564</v>
      </c>
      <c r="H43" s="212">
        <v>77.851010656894601</v>
      </c>
      <c r="I43" s="212">
        <v>4782.5816398434599</v>
      </c>
      <c r="J43" s="212" t="s">
        <v>575</v>
      </c>
      <c r="K43" s="212" t="s">
        <v>564</v>
      </c>
      <c r="L43" s="212">
        <v>18.653426615511901</v>
      </c>
      <c r="M43" s="212">
        <v>4601.8791312698195</v>
      </c>
      <c r="N43" s="212" t="s">
        <v>576</v>
      </c>
      <c r="O43" s="212" t="s">
        <v>564</v>
      </c>
      <c r="P43" s="212">
        <v>9.0415557830092101</v>
      </c>
      <c r="Q43" s="212">
        <v>4571.5027171317097</v>
      </c>
      <c r="T43" t="s">
        <v>609</v>
      </c>
    </row>
    <row r="44" spans="2:48" x14ac:dyDescent="0.25">
      <c r="B44" s="212" t="s">
        <v>607</v>
      </c>
      <c r="C44" s="212" t="s">
        <v>565</v>
      </c>
      <c r="D44" s="212">
        <v>518.88431232091591</v>
      </c>
      <c r="E44" s="212">
        <v>5725.4988925600701</v>
      </c>
      <c r="F44" s="212" t="s">
        <v>574</v>
      </c>
      <c r="G44" s="212" t="s">
        <v>565</v>
      </c>
      <c r="H44" s="212">
        <v>58.071742677766402</v>
      </c>
      <c r="I44" s="212">
        <v>4709.7750195347398</v>
      </c>
      <c r="J44" s="212" t="s">
        <v>575</v>
      </c>
      <c r="K44" s="212" t="s">
        <v>565</v>
      </c>
      <c r="L44" s="212">
        <v>36.6427615222795</v>
      </c>
      <c r="M44" s="212">
        <v>4646.2493267715299</v>
      </c>
      <c r="N44" s="212" t="s">
        <v>576</v>
      </c>
      <c r="O44" s="212" t="s">
        <v>565</v>
      </c>
      <c r="P44" s="212">
        <v>23.186972712545401</v>
      </c>
      <c r="Q44" s="212">
        <v>4542.2214284352403</v>
      </c>
      <c r="T44" s="212" t="s">
        <v>607</v>
      </c>
      <c r="U44" s="212" t="s">
        <v>574</v>
      </c>
      <c r="V44" s="212" t="s">
        <v>575</v>
      </c>
      <c r="W44" s="212" t="s">
        <v>576</v>
      </c>
      <c r="X44" s="212" t="s">
        <v>577</v>
      </c>
      <c r="Y44" s="212" t="s">
        <v>578</v>
      </c>
      <c r="Z44" s="212" t="s">
        <v>579</v>
      </c>
      <c r="AA44" s="212" t="s">
        <v>581</v>
      </c>
    </row>
    <row r="45" spans="2:48" x14ac:dyDescent="0.25">
      <c r="B45" s="212" t="s">
        <v>607</v>
      </c>
      <c r="C45" s="212" t="s">
        <v>566</v>
      </c>
      <c r="D45" s="212">
        <v>493.58359685810404</v>
      </c>
      <c r="E45" s="212">
        <v>5739.3691923116303</v>
      </c>
      <c r="F45" s="212" t="s">
        <v>574</v>
      </c>
      <c r="G45" s="212" t="s">
        <v>566</v>
      </c>
      <c r="H45" s="212">
        <v>24.651168844692002</v>
      </c>
      <c r="I45" s="212">
        <v>4692.4501470294499</v>
      </c>
      <c r="J45" s="212" t="s">
        <v>575</v>
      </c>
      <c r="K45" s="212" t="s">
        <v>566</v>
      </c>
      <c r="L45" s="212">
        <v>5.01422324120069</v>
      </c>
      <c r="M45" s="212">
        <v>4566.0689886948194</v>
      </c>
      <c r="N45" s="212" t="s">
        <v>576</v>
      </c>
      <c r="O45" s="212" t="s">
        <v>566</v>
      </c>
      <c r="P45" s="212">
        <v>8.827820287611269</v>
      </c>
      <c r="Q45" s="212">
        <v>4524.30519069402</v>
      </c>
      <c r="S45" t="s">
        <v>605</v>
      </c>
      <c r="T45" s="212">
        <v>-10.366246062299901</v>
      </c>
      <c r="U45" s="212">
        <v>0.68015339164547695</v>
      </c>
      <c r="V45" s="212">
        <v>33.127554147302405</v>
      </c>
      <c r="W45" s="212">
        <v>8.2073191022892988</v>
      </c>
      <c r="X45" s="212">
        <v>5.4963753700325499</v>
      </c>
      <c r="Y45" s="212">
        <v>26.433755345502103</v>
      </c>
      <c r="Z45" s="212">
        <v>25.053273051164599</v>
      </c>
      <c r="AA45" s="212">
        <v>140.97980199648902</v>
      </c>
    </row>
    <row r="46" spans="2:48" x14ac:dyDescent="0.25">
      <c r="B46" s="212" t="s">
        <v>607</v>
      </c>
      <c r="C46" s="212" t="s">
        <v>567</v>
      </c>
      <c r="D46" s="212">
        <v>392.15885947046797</v>
      </c>
      <c r="E46" s="212">
        <v>5579.8131465722399</v>
      </c>
      <c r="F46" s="212" t="s">
        <v>574</v>
      </c>
      <c r="G46" s="212" t="s">
        <v>567</v>
      </c>
      <c r="H46" s="212">
        <v>117.43133915265001</v>
      </c>
      <c r="I46" s="212">
        <v>4810.2018511608794</v>
      </c>
      <c r="J46" s="212" t="s">
        <v>575</v>
      </c>
      <c r="K46" s="212" t="s">
        <v>567</v>
      </c>
      <c r="L46" s="212">
        <v>-11.041785266992999</v>
      </c>
      <c r="M46" s="212">
        <v>4536.9857847355297</v>
      </c>
      <c r="N46" s="212" t="s">
        <v>576</v>
      </c>
      <c r="O46" s="212" t="s">
        <v>567</v>
      </c>
      <c r="P46" s="212">
        <v>5.9568244821338903</v>
      </c>
      <c r="Q46" s="212">
        <v>4439.1841182471799</v>
      </c>
      <c r="S46" t="s">
        <v>606</v>
      </c>
      <c r="T46" s="212">
        <v>4679.3856158457702</v>
      </c>
      <c r="U46" s="212">
        <v>4669.5948981563606</v>
      </c>
      <c r="V46" s="212">
        <v>4610.1907356642496</v>
      </c>
      <c r="W46" s="212">
        <v>4564.51550201592</v>
      </c>
      <c r="X46" s="212">
        <v>4449.29695914269</v>
      </c>
      <c r="Y46" s="212">
        <v>4381.3966504846203</v>
      </c>
      <c r="Z46" s="212">
        <v>4275.5790312434001</v>
      </c>
      <c r="AA46" s="212">
        <v>4065.4070052327697</v>
      </c>
    </row>
    <row r="47" spans="2:48" x14ac:dyDescent="0.25">
      <c r="B47" s="212" t="s">
        <v>607</v>
      </c>
      <c r="C47" s="212" t="s">
        <v>568</v>
      </c>
      <c r="D47" s="212">
        <v>412.43008278198596</v>
      </c>
      <c r="E47" s="212">
        <v>5624.95244481394</v>
      </c>
      <c r="F47" s="212" t="s">
        <v>574</v>
      </c>
      <c r="G47" s="212" t="s">
        <v>568</v>
      </c>
      <c r="H47" s="212">
        <v>173.593464518974</v>
      </c>
      <c r="I47" s="212">
        <v>4995.3104613197602</v>
      </c>
      <c r="J47" s="212" t="s">
        <v>575</v>
      </c>
      <c r="K47" s="212" t="s">
        <v>568</v>
      </c>
      <c r="L47" s="212">
        <v>34.9192283107676</v>
      </c>
      <c r="M47" s="212">
        <v>4587.5364558389701</v>
      </c>
      <c r="N47" s="212" t="s">
        <v>576</v>
      </c>
      <c r="O47" s="212" t="s">
        <v>568</v>
      </c>
      <c r="P47" s="212">
        <v>-11.8294966405991</v>
      </c>
      <c r="Q47" s="212">
        <v>4429.0527437792298</v>
      </c>
    </row>
    <row r="48" spans="2:48" x14ac:dyDescent="0.25">
      <c r="B48" s="212" t="s">
        <v>607</v>
      </c>
      <c r="C48" s="212" t="s">
        <v>569</v>
      </c>
      <c r="D48" s="212">
        <v>-44.194257004786103</v>
      </c>
      <c r="E48" s="212">
        <v>4586.3271171513097</v>
      </c>
      <c r="F48" s="212" t="s">
        <v>574</v>
      </c>
      <c r="G48" s="212" t="s">
        <v>569</v>
      </c>
      <c r="H48" s="212">
        <v>-60.584217512460505</v>
      </c>
      <c r="I48" s="212">
        <v>4548.3202754063295</v>
      </c>
      <c r="J48" s="212" t="s">
        <v>575</v>
      </c>
      <c r="K48" s="212" t="s">
        <v>569</v>
      </c>
      <c r="L48" s="212">
        <v>-36.312842281576103</v>
      </c>
      <c r="M48" s="212">
        <v>4587.7427823855296</v>
      </c>
      <c r="N48" s="212" t="s">
        <v>576</v>
      </c>
      <c r="O48" s="212" t="s">
        <v>569</v>
      </c>
      <c r="P48" s="212">
        <v>-10.2411641074032</v>
      </c>
      <c r="Q48" s="212">
        <v>4643.7731362185805</v>
      </c>
      <c r="T48" t="s">
        <v>610</v>
      </c>
    </row>
    <row r="49" spans="2:27" x14ac:dyDescent="0.25">
      <c r="B49" s="212" t="s">
        <v>607</v>
      </c>
      <c r="C49" s="212" t="s">
        <v>570</v>
      </c>
      <c r="D49" s="212">
        <v>-136.96641850998802</v>
      </c>
      <c r="E49" s="212">
        <v>4610.2009907418496</v>
      </c>
      <c r="F49" s="212" t="s">
        <v>574</v>
      </c>
      <c r="G49" s="212" t="s">
        <v>570</v>
      </c>
      <c r="H49" s="212">
        <v>-65.80990598747249</v>
      </c>
      <c r="I49" s="212">
        <v>4690.8498070933501</v>
      </c>
      <c r="J49" s="212" t="s">
        <v>575</v>
      </c>
      <c r="K49" s="212" t="s">
        <v>570</v>
      </c>
      <c r="L49" s="212">
        <v>-36.830115942875501</v>
      </c>
      <c r="M49" s="212">
        <v>4726.8073580282398</v>
      </c>
      <c r="N49" s="212" t="s">
        <v>576</v>
      </c>
      <c r="O49" s="212" t="s">
        <v>570</v>
      </c>
      <c r="P49" s="212">
        <v>-28.117078542879099</v>
      </c>
      <c r="Q49" s="212">
        <v>4740.4600551842204</v>
      </c>
      <c r="T49" s="212" t="s">
        <v>607</v>
      </c>
      <c r="U49" s="212" t="s">
        <v>574</v>
      </c>
      <c r="V49" s="212" t="s">
        <v>575</v>
      </c>
      <c r="W49" s="212" t="s">
        <v>576</v>
      </c>
      <c r="X49" s="212" t="s">
        <v>577</v>
      </c>
      <c r="Y49" s="212" t="s">
        <v>578</v>
      </c>
      <c r="Z49" s="212" t="s">
        <v>579</v>
      </c>
      <c r="AA49" s="212" t="s">
        <v>581</v>
      </c>
    </row>
    <row r="50" spans="2:27" x14ac:dyDescent="0.25">
      <c r="B50" s="212" t="s">
        <v>607</v>
      </c>
      <c r="C50" s="212" t="s">
        <v>571</v>
      </c>
      <c r="D50" s="212">
        <v>-175.100709764051</v>
      </c>
      <c r="E50" s="212">
        <v>4710.7321978271902</v>
      </c>
      <c r="F50" s="212" t="s">
        <v>574</v>
      </c>
      <c r="G50" s="212" t="s">
        <v>571</v>
      </c>
      <c r="H50" s="212">
        <v>-35.1595878361397</v>
      </c>
      <c r="I50" s="212">
        <v>4798.7574306111801</v>
      </c>
      <c r="J50" s="212" t="s">
        <v>575</v>
      </c>
      <c r="K50" s="212" t="s">
        <v>571</v>
      </c>
      <c r="L50" s="212">
        <v>-49.775712337615701</v>
      </c>
      <c r="M50" s="212">
        <v>4764.5312901126299</v>
      </c>
      <c r="N50" s="212" t="s">
        <v>576</v>
      </c>
      <c r="O50" s="212" t="s">
        <v>571</v>
      </c>
      <c r="P50" s="212">
        <v>-14.838379292686298</v>
      </c>
      <c r="Q50" s="212">
        <v>4802.88345710258</v>
      </c>
      <c r="S50" t="s">
        <v>605</v>
      </c>
      <c r="T50" s="212">
        <v>-10.366246062299901</v>
      </c>
      <c r="U50" s="212">
        <v>0.68015339164547695</v>
      </c>
      <c r="V50" s="212">
        <v>-6.0435861788185301</v>
      </c>
      <c r="W50" s="212">
        <v>7.0364393921148292</v>
      </c>
      <c r="X50" s="212">
        <v>36.314753444795997</v>
      </c>
      <c r="Y50" s="212">
        <v>26.906137526046596</v>
      </c>
      <c r="Z50" s="212">
        <v>59.697363315845401</v>
      </c>
      <c r="AA50" s="212">
        <v>117.613340994281</v>
      </c>
    </row>
    <row r="51" spans="2:27" x14ac:dyDescent="0.25">
      <c r="B51" s="212" t="s">
        <v>607</v>
      </c>
      <c r="C51" s="212" t="s">
        <v>572</v>
      </c>
      <c r="D51" s="212">
        <v>-165.92553379212899</v>
      </c>
      <c r="E51" s="212">
        <v>4648.2390271752201</v>
      </c>
      <c r="F51" s="212" t="s">
        <v>574</v>
      </c>
      <c r="G51" s="212" t="s">
        <v>572</v>
      </c>
      <c r="H51" s="212">
        <v>-32.5785523470296</v>
      </c>
      <c r="I51" s="212">
        <v>4825.8235377601504</v>
      </c>
      <c r="J51" s="212" t="s">
        <v>575</v>
      </c>
      <c r="K51" s="212" t="s">
        <v>572</v>
      </c>
      <c r="L51" s="212">
        <v>-78.089761780300208</v>
      </c>
      <c r="M51" s="212">
        <v>4826.8774834981004</v>
      </c>
      <c r="N51" s="212" t="s">
        <v>576</v>
      </c>
      <c r="O51" s="212" t="s">
        <v>572</v>
      </c>
      <c r="P51" s="212">
        <v>-36.344006591470801</v>
      </c>
      <c r="Q51" s="212">
        <v>4842.6284565148799</v>
      </c>
      <c r="S51" t="s">
        <v>606</v>
      </c>
      <c r="T51" s="212">
        <v>4679.3856158457702</v>
      </c>
      <c r="U51" s="212">
        <v>4669.5948981563606</v>
      </c>
      <c r="V51" s="212">
        <v>4582.0644098918801</v>
      </c>
      <c r="W51" s="212">
        <v>4600.5395243790999</v>
      </c>
      <c r="X51" s="212">
        <v>4525.1526878710401</v>
      </c>
      <c r="Y51" s="212">
        <v>4459.8322690807199</v>
      </c>
      <c r="Z51" s="212">
        <v>4364.8359668204603</v>
      </c>
      <c r="AA51" s="212">
        <v>4162.5910619983897</v>
      </c>
    </row>
    <row r="52" spans="2:27" x14ac:dyDescent="0.25">
      <c r="B52" s="212" t="s">
        <v>607</v>
      </c>
      <c r="C52" s="212" t="s">
        <v>573</v>
      </c>
      <c r="D52" s="212">
        <v>-134.89037178264999</v>
      </c>
      <c r="E52" s="212">
        <v>4726.9050129116795</v>
      </c>
      <c r="F52" s="212" t="s">
        <v>574</v>
      </c>
      <c r="G52" s="212" t="s">
        <v>573</v>
      </c>
      <c r="H52" s="212">
        <v>-118.379446640316</v>
      </c>
      <c r="I52" s="212">
        <v>4814.0980520729099</v>
      </c>
      <c r="J52" s="212" t="s">
        <v>575</v>
      </c>
      <c r="K52" s="212" t="s">
        <v>573</v>
      </c>
      <c r="L52" s="212">
        <v>-45.898016102720604</v>
      </c>
      <c r="M52" s="212">
        <v>4823.0692551324501</v>
      </c>
      <c r="N52" s="212" t="s">
        <v>576</v>
      </c>
      <c r="O52" s="212" t="s">
        <v>573</v>
      </c>
      <c r="P52" s="212">
        <v>-63.583853405922099</v>
      </c>
      <c r="Q52" s="212">
        <v>4832.11596882304</v>
      </c>
    </row>
    <row r="53" spans="2:27" x14ac:dyDescent="0.25">
      <c r="B53" s="212" t="s">
        <v>607</v>
      </c>
      <c r="C53" s="212" t="s">
        <v>29</v>
      </c>
      <c r="D53" s="212">
        <v>-10.366246062299901</v>
      </c>
      <c r="E53" s="212">
        <v>4679.3856158457702</v>
      </c>
      <c r="F53" s="212" t="s">
        <v>574</v>
      </c>
      <c r="G53" s="212" t="s">
        <v>29</v>
      </c>
      <c r="H53" s="212">
        <v>0.68015339164547695</v>
      </c>
      <c r="I53" s="212">
        <v>4669.5948981563606</v>
      </c>
      <c r="J53" s="212" t="s">
        <v>575</v>
      </c>
      <c r="K53" s="212" t="s">
        <v>29</v>
      </c>
      <c r="L53" s="212">
        <v>-3.4299127100916196</v>
      </c>
      <c r="M53" s="212">
        <v>4621.3627630819001</v>
      </c>
      <c r="N53" s="212" t="s">
        <v>576</v>
      </c>
      <c r="O53" s="212" t="s">
        <v>29</v>
      </c>
      <c r="P53" s="212">
        <v>-2.1493660458136299</v>
      </c>
      <c r="Q53" s="212">
        <v>4608.4295370985101</v>
      </c>
      <c r="T53" t="s">
        <v>611</v>
      </c>
    </row>
    <row r="54" spans="2:27" x14ac:dyDescent="0.25">
      <c r="B54" s="212" t="s">
        <v>590</v>
      </c>
      <c r="C54" s="212" t="s">
        <v>589</v>
      </c>
      <c r="D54" s="212" t="s">
        <v>605</v>
      </c>
      <c r="E54" s="212" t="s">
        <v>606</v>
      </c>
      <c r="F54" s="212" t="s">
        <v>590</v>
      </c>
      <c r="G54" s="212" t="s">
        <v>589</v>
      </c>
      <c r="H54" s="212" t="s">
        <v>605</v>
      </c>
      <c r="I54" s="212" t="s">
        <v>606</v>
      </c>
      <c r="J54" s="212" t="s">
        <v>590</v>
      </c>
      <c r="K54" s="212" t="s">
        <v>589</v>
      </c>
      <c r="L54" s="212" t="s">
        <v>605</v>
      </c>
      <c r="M54" s="212" t="s">
        <v>606</v>
      </c>
      <c r="N54" s="212" t="s">
        <v>590</v>
      </c>
      <c r="O54" s="212" t="s">
        <v>589</v>
      </c>
      <c r="P54" s="212" t="s">
        <v>605</v>
      </c>
      <c r="Q54" s="212" t="s">
        <v>606</v>
      </c>
      <c r="T54" s="212" t="s">
        <v>607</v>
      </c>
      <c r="U54" s="212" t="s">
        <v>574</v>
      </c>
      <c r="V54" s="212" t="s">
        <v>575</v>
      </c>
      <c r="W54" s="212" t="s">
        <v>576</v>
      </c>
      <c r="X54" s="212" t="s">
        <v>577</v>
      </c>
      <c r="Y54" s="212" t="s">
        <v>578</v>
      </c>
      <c r="Z54" s="212" t="s">
        <v>579</v>
      </c>
      <c r="AA54" s="212" t="s">
        <v>581</v>
      </c>
    </row>
    <row r="55" spans="2:27" x14ac:dyDescent="0.25">
      <c r="B55" s="212" t="s">
        <v>577</v>
      </c>
      <c r="C55" s="212">
        <v>1</v>
      </c>
      <c r="D55" s="212">
        <v>-31.877705207767399</v>
      </c>
      <c r="E55" s="212">
        <v>4358.28060472176</v>
      </c>
      <c r="F55" s="212" t="s">
        <v>578</v>
      </c>
      <c r="G55" s="212">
        <v>1</v>
      </c>
      <c r="H55" s="212">
        <v>-68.755169069871201</v>
      </c>
      <c r="I55" s="212">
        <v>4218.8411585860795</v>
      </c>
      <c r="J55" s="212" t="s">
        <v>579</v>
      </c>
      <c r="K55" s="212">
        <v>1</v>
      </c>
      <c r="L55" s="212">
        <v>-115.22284810751999</v>
      </c>
      <c r="M55" s="212">
        <v>4018.0292622227698</v>
      </c>
      <c r="N55" s="212" t="s">
        <v>581</v>
      </c>
      <c r="O55" s="212">
        <v>1</v>
      </c>
      <c r="P55" s="212">
        <v>-181.212519030452</v>
      </c>
      <c r="Q55" s="212">
        <v>3486.5051017586998</v>
      </c>
      <c r="S55" t="s">
        <v>605</v>
      </c>
      <c r="T55" s="212">
        <v>-10.366246062299901</v>
      </c>
      <c r="U55" s="212">
        <v>0.68015339164547695</v>
      </c>
      <c r="V55" s="212">
        <v>-41.012134177113403</v>
      </c>
      <c r="W55" s="212">
        <v>-21.400362898921902</v>
      </c>
      <c r="X55" s="212">
        <v>-7.3675165558008198</v>
      </c>
      <c r="Y55" s="212">
        <v>19.2534103574399</v>
      </c>
      <c r="Z55" s="212">
        <v>35.318823657882994</v>
      </c>
      <c r="AA55" s="212">
        <v>-52.300459239510197</v>
      </c>
    </row>
    <row r="56" spans="2:27" x14ac:dyDescent="0.25">
      <c r="B56" s="212" t="s">
        <v>577</v>
      </c>
      <c r="C56" s="212">
        <v>2</v>
      </c>
      <c r="D56" s="212">
        <v>5.4963753700325499</v>
      </c>
      <c r="E56" s="212">
        <v>4449.29695914269</v>
      </c>
      <c r="F56" s="212" t="s">
        <v>578</v>
      </c>
      <c r="G56" s="212">
        <v>2</v>
      </c>
      <c r="H56" s="212">
        <v>26.433755345502103</v>
      </c>
      <c r="I56" s="212">
        <v>4381.3966504846203</v>
      </c>
      <c r="J56" s="212" t="s">
        <v>579</v>
      </c>
      <c r="K56" s="212">
        <v>2</v>
      </c>
      <c r="L56" s="212">
        <v>25.053273051164599</v>
      </c>
      <c r="M56" s="212">
        <v>4275.5790312434001</v>
      </c>
      <c r="N56" s="212" t="s">
        <v>581</v>
      </c>
      <c r="O56" s="212">
        <v>2</v>
      </c>
      <c r="P56" s="212">
        <v>140.97980199648902</v>
      </c>
      <c r="Q56" s="212">
        <v>4065.4070052327697</v>
      </c>
      <c r="S56" t="s">
        <v>606</v>
      </c>
      <c r="T56" s="212">
        <v>4679.3856158457702</v>
      </c>
      <c r="U56" s="212">
        <v>4669.5948981563606</v>
      </c>
      <c r="V56" s="212">
        <v>4666.7753276277799</v>
      </c>
      <c r="W56" s="212">
        <v>4722.9285995523396</v>
      </c>
      <c r="X56" s="212">
        <v>4731.9113131793401</v>
      </c>
      <c r="Y56" s="212">
        <v>4731.9661681267198</v>
      </c>
      <c r="Z56" s="212">
        <v>4726.8577779173302</v>
      </c>
      <c r="AA56" s="212">
        <v>4468.9458055205596</v>
      </c>
    </row>
    <row r="57" spans="2:27" x14ac:dyDescent="0.25">
      <c r="B57" s="212" t="s">
        <v>577</v>
      </c>
      <c r="C57" s="212">
        <v>3</v>
      </c>
      <c r="D57" s="212">
        <v>36.314753444795997</v>
      </c>
      <c r="E57" s="212">
        <v>4525.1526878710401</v>
      </c>
      <c r="F57" s="212" t="s">
        <v>578</v>
      </c>
      <c r="G57" s="212">
        <v>3</v>
      </c>
      <c r="H57" s="212">
        <v>26.906137526046596</v>
      </c>
      <c r="I57" s="212">
        <v>4459.8322690807199</v>
      </c>
      <c r="J57" s="212" t="s">
        <v>579</v>
      </c>
      <c r="K57" s="212">
        <v>3</v>
      </c>
      <c r="L57" s="212">
        <v>59.697363315845401</v>
      </c>
      <c r="M57" s="212">
        <v>4364.8359668204603</v>
      </c>
      <c r="N57" s="212" t="s">
        <v>581</v>
      </c>
      <c r="O57" s="212">
        <v>3</v>
      </c>
      <c r="P57" s="212">
        <v>117.613340994281</v>
      </c>
      <c r="Q57" s="212">
        <v>4162.5910619983897</v>
      </c>
    </row>
    <row r="58" spans="2:27" x14ac:dyDescent="0.25">
      <c r="B58" s="212" t="s">
        <v>577</v>
      </c>
      <c r="C58" s="212">
        <v>4</v>
      </c>
      <c r="D58" s="212">
        <v>-7.3675165558008198</v>
      </c>
      <c r="E58" s="212">
        <v>4731.9113131793401</v>
      </c>
      <c r="F58" s="212" t="s">
        <v>578</v>
      </c>
      <c r="G58" s="212">
        <v>4</v>
      </c>
      <c r="H58" s="212">
        <v>19.2534103574399</v>
      </c>
      <c r="I58" s="212">
        <v>4731.9661681267198</v>
      </c>
      <c r="J58" s="212" t="s">
        <v>579</v>
      </c>
      <c r="K58" s="212">
        <v>4</v>
      </c>
      <c r="L58" s="212">
        <v>35.318823657882994</v>
      </c>
      <c r="M58" s="212">
        <v>4726.8577779173302</v>
      </c>
      <c r="N58" s="212" t="s">
        <v>581</v>
      </c>
      <c r="O58" s="212">
        <v>4</v>
      </c>
      <c r="P58" s="212">
        <v>-52.300459239510197</v>
      </c>
      <c r="Q58" s="212">
        <v>4468.9458055205596</v>
      </c>
      <c r="T58" t="s">
        <v>612</v>
      </c>
    </row>
    <row r="59" spans="2:27" x14ac:dyDescent="0.25">
      <c r="B59" s="212" t="s">
        <v>577</v>
      </c>
      <c r="C59" s="212" t="s">
        <v>564</v>
      </c>
      <c r="D59" s="212">
        <v>-14.8824807426427</v>
      </c>
      <c r="E59" s="212">
        <v>4390.7407455029497</v>
      </c>
      <c r="F59" s="212" t="s">
        <v>578</v>
      </c>
      <c r="G59" s="212" t="s">
        <v>564</v>
      </c>
      <c r="H59" s="212">
        <v>-23.0209481808158</v>
      </c>
      <c r="I59" s="212">
        <v>4337.42606816228</v>
      </c>
      <c r="J59" s="212" t="s">
        <v>579</v>
      </c>
      <c r="K59" s="212" t="s">
        <v>564</v>
      </c>
      <c r="L59" s="212">
        <v>-43.284465336474497</v>
      </c>
      <c r="M59" s="212">
        <v>4134.3284811675094</v>
      </c>
      <c r="N59" s="212" t="s">
        <v>581</v>
      </c>
      <c r="O59" s="212" t="s">
        <v>564</v>
      </c>
      <c r="P59" s="212">
        <v>-80.747145848814398</v>
      </c>
      <c r="Q59" s="212">
        <v>3539.4824281524598</v>
      </c>
      <c r="T59" s="212" t="s">
        <v>607</v>
      </c>
      <c r="U59" s="212" t="s">
        <v>574</v>
      </c>
      <c r="V59" s="212" t="s">
        <v>575</v>
      </c>
      <c r="W59" s="212" t="s">
        <v>576</v>
      </c>
      <c r="X59" s="212" t="s">
        <v>577</v>
      </c>
      <c r="Y59" s="212" t="s">
        <v>578</v>
      </c>
      <c r="Z59" s="212" t="s">
        <v>579</v>
      </c>
      <c r="AA59" s="212" t="s">
        <v>581</v>
      </c>
    </row>
    <row r="60" spans="2:27" x14ac:dyDescent="0.25">
      <c r="B60" s="212" t="s">
        <v>577</v>
      </c>
      <c r="C60" s="212" t="s">
        <v>565</v>
      </c>
      <c r="D60" s="212">
        <v>-34.197991981633102</v>
      </c>
      <c r="E60" s="212">
        <v>4349.8483054778999</v>
      </c>
      <c r="F60" s="212" t="s">
        <v>578</v>
      </c>
      <c r="G60" s="212" t="s">
        <v>565</v>
      </c>
      <c r="H60" s="212">
        <v>-65.914255037578897</v>
      </c>
      <c r="I60" s="212">
        <v>4262.9404917855099</v>
      </c>
      <c r="J60" s="212" t="s">
        <v>579</v>
      </c>
      <c r="K60" s="212" t="s">
        <v>565</v>
      </c>
      <c r="L60" s="212">
        <v>-96.538726097124709</v>
      </c>
      <c r="M60" s="212">
        <v>4051.1921638998401</v>
      </c>
      <c r="N60" s="212" t="s">
        <v>581</v>
      </c>
      <c r="O60" s="212" t="s">
        <v>565</v>
      </c>
      <c r="P60" s="212">
        <v>-200.02189178721102</v>
      </c>
      <c r="Q60" s="212">
        <v>3469.3643514226701</v>
      </c>
      <c r="S60" t="s">
        <v>605</v>
      </c>
      <c r="T60" s="212">
        <v>493.58359685810404</v>
      </c>
      <c r="U60" s="212">
        <v>24.651168844692002</v>
      </c>
      <c r="V60" s="212">
        <v>5.01422324120069</v>
      </c>
      <c r="W60" s="212">
        <v>8.827820287611269</v>
      </c>
      <c r="X60" s="212">
        <v>-49.27328301416</v>
      </c>
      <c r="Y60" s="212">
        <v>-80.690507580751401</v>
      </c>
      <c r="Z60" s="212">
        <v>-163.46846689286002</v>
      </c>
      <c r="AA60" s="212">
        <v>-237.57674212536099</v>
      </c>
    </row>
    <row r="61" spans="2:27" x14ac:dyDescent="0.25">
      <c r="B61" s="212" t="s">
        <v>577</v>
      </c>
      <c r="C61" s="212" t="s">
        <v>566</v>
      </c>
      <c r="D61" s="212">
        <v>-49.27328301416</v>
      </c>
      <c r="E61" s="212">
        <v>4355.5862961063804</v>
      </c>
      <c r="F61" s="212" t="s">
        <v>578</v>
      </c>
      <c r="G61" s="212" t="s">
        <v>566</v>
      </c>
      <c r="H61" s="212">
        <v>-80.690507580751401</v>
      </c>
      <c r="I61" s="212">
        <v>4177.6662724423904</v>
      </c>
      <c r="J61" s="212" t="s">
        <v>579</v>
      </c>
      <c r="K61" s="212" t="s">
        <v>566</v>
      </c>
      <c r="L61" s="212">
        <v>-163.46846689286002</v>
      </c>
      <c r="M61" s="212">
        <v>3921.8202755175298</v>
      </c>
      <c r="N61" s="212" t="s">
        <v>581</v>
      </c>
      <c r="O61" s="212" t="s">
        <v>566</v>
      </c>
      <c r="P61" s="212">
        <v>-237.57674212536099</v>
      </c>
      <c r="Q61" s="212">
        <v>3418.7008571301199</v>
      </c>
      <c r="S61" t="s">
        <v>606</v>
      </c>
      <c r="T61" s="212">
        <v>5739.3691923116303</v>
      </c>
      <c r="U61" s="212">
        <v>4692.4501470294499</v>
      </c>
      <c r="V61" s="212">
        <v>4566.0689886948194</v>
      </c>
      <c r="W61" s="212">
        <v>4524.30519069402</v>
      </c>
      <c r="X61" s="212">
        <v>4355.5862961063804</v>
      </c>
      <c r="Y61" s="212">
        <v>4177.6662724423904</v>
      </c>
      <c r="Z61" s="212">
        <v>3921.8202755175298</v>
      </c>
      <c r="AA61" s="212">
        <v>3418.7008571301199</v>
      </c>
    </row>
    <row r="62" spans="2:27" x14ac:dyDescent="0.25">
      <c r="B62" s="212" t="s">
        <v>577</v>
      </c>
      <c r="C62" s="212" t="s">
        <v>567</v>
      </c>
      <c r="D62" s="212">
        <v>-34.230693652977003</v>
      </c>
      <c r="E62" s="212">
        <v>4323.1861257290602</v>
      </c>
      <c r="F62" s="212" t="s">
        <v>578</v>
      </c>
      <c r="G62" s="212" t="s">
        <v>567</v>
      </c>
      <c r="H62" s="212">
        <v>-84.914744232697998</v>
      </c>
      <c r="I62" s="212">
        <v>4095.7673340666902</v>
      </c>
      <c r="J62" s="212" t="s">
        <v>579</v>
      </c>
      <c r="K62" s="212" t="s">
        <v>567</v>
      </c>
      <c r="L62" s="212">
        <v>-158.25206649948899</v>
      </c>
      <c r="M62" s="212">
        <v>3890.1519289979196</v>
      </c>
      <c r="N62" s="212" t="s">
        <v>581</v>
      </c>
      <c r="O62" s="212" t="s">
        <v>567</v>
      </c>
      <c r="P62" s="212">
        <v>-244.38274360977701</v>
      </c>
      <c r="Q62" s="212">
        <v>3356.20327742687</v>
      </c>
    </row>
    <row r="63" spans="2:27" x14ac:dyDescent="0.25">
      <c r="B63" s="212" t="s">
        <v>577</v>
      </c>
      <c r="C63" s="212" t="s">
        <v>568</v>
      </c>
      <c r="D63" s="212">
        <v>-37.028288870983701</v>
      </c>
      <c r="E63" s="212">
        <v>4345.9506888120604</v>
      </c>
      <c r="F63" s="212" t="s">
        <v>578</v>
      </c>
      <c r="G63" s="212" t="s">
        <v>568</v>
      </c>
      <c r="H63" s="212">
        <v>-104.66680997420399</v>
      </c>
      <c r="I63" s="212">
        <v>4135.75908447252</v>
      </c>
      <c r="J63" s="212" t="s">
        <v>579</v>
      </c>
      <c r="K63" s="212" t="s">
        <v>568</v>
      </c>
      <c r="L63" s="212">
        <v>-150.01418161190301</v>
      </c>
      <c r="M63" s="212">
        <v>3993.6787600018101</v>
      </c>
      <c r="N63" s="212" t="s">
        <v>581</v>
      </c>
      <c r="O63" s="212" t="s">
        <v>568</v>
      </c>
      <c r="P63" s="212">
        <v>-199.822456555657</v>
      </c>
      <c r="Q63" s="212">
        <v>3548.89721483107</v>
      </c>
      <c r="T63" t="s">
        <v>613</v>
      </c>
    </row>
    <row r="64" spans="2:27" x14ac:dyDescent="0.25">
      <c r="B64" s="212" t="s">
        <v>577</v>
      </c>
      <c r="C64" s="212" t="s">
        <v>569</v>
      </c>
      <c r="D64" s="212">
        <v>1.8606805767337702</v>
      </c>
      <c r="E64" s="212">
        <v>4648.0282928629003</v>
      </c>
      <c r="F64" s="212" t="s">
        <v>578</v>
      </c>
      <c r="G64" s="212" t="s">
        <v>569</v>
      </c>
      <c r="H64" s="212">
        <v>32.768986617429299</v>
      </c>
      <c r="I64" s="212">
        <v>4616.4978027298093</v>
      </c>
      <c r="J64" s="212" t="s">
        <v>579</v>
      </c>
      <c r="K64" s="212" t="s">
        <v>569</v>
      </c>
      <c r="L64" s="212">
        <v>82.175468904244795</v>
      </c>
      <c r="M64" s="212">
        <v>4573.7167269459596</v>
      </c>
      <c r="N64" s="212" t="s">
        <v>581</v>
      </c>
      <c r="O64" s="212" t="s">
        <v>569</v>
      </c>
      <c r="P64" s="212">
        <v>149.85514938410799</v>
      </c>
      <c r="Q64" s="212">
        <v>4304.6802747724196</v>
      </c>
      <c r="T64" s="212" t="s">
        <v>607</v>
      </c>
      <c r="U64" s="212" t="s">
        <v>574</v>
      </c>
      <c r="V64" s="212" t="s">
        <v>575</v>
      </c>
      <c r="W64" s="212" t="s">
        <v>576</v>
      </c>
      <c r="X64" s="212" t="s">
        <v>577</v>
      </c>
      <c r="Y64" s="212" t="s">
        <v>578</v>
      </c>
      <c r="Z64" s="212" t="s">
        <v>579</v>
      </c>
      <c r="AA64" s="212" t="s">
        <v>581</v>
      </c>
    </row>
    <row r="65" spans="2:27" x14ac:dyDescent="0.25">
      <c r="B65" s="212" t="s">
        <v>577</v>
      </c>
      <c r="C65" s="212" t="s">
        <v>570</v>
      </c>
      <c r="D65" s="212">
        <v>26.975394297105499</v>
      </c>
      <c r="E65" s="212">
        <v>4729.8363816810106</v>
      </c>
      <c r="F65" s="212" t="s">
        <v>578</v>
      </c>
      <c r="G65" s="212" t="s">
        <v>570</v>
      </c>
      <c r="H65" s="212">
        <v>39.942395828953394</v>
      </c>
      <c r="I65" s="212">
        <v>4748.93340558205</v>
      </c>
      <c r="J65" s="212" t="s">
        <v>579</v>
      </c>
      <c r="K65" s="212" t="s">
        <v>570</v>
      </c>
      <c r="L65" s="212">
        <v>98.410811058011106</v>
      </c>
      <c r="M65" s="212">
        <v>4753.2814025632597</v>
      </c>
      <c r="N65" s="212" t="s">
        <v>581</v>
      </c>
      <c r="O65" s="212" t="s">
        <v>570</v>
      </c>
      <c r="P65" s="212">
        <v>124.13975346026899</v>
      </c>
      <c r="Q65" s="212">
        <v>4571.8230363353296</v>
      </c>
      <c r="S65" t="s">
        <v>605</v>
      </c>
      <c r="T65" s="212">
        <v>-175.100709764051</v>
      </c>
      <c r="U65" s="212">
        <v>-35.1595878361397</v>
      </c>
      <c r="V65" s="212">
        <v>-49.775712337615701</v>
      </c>
      <c r="W65" s="212">
        <v>-14.838379292686298</v>
      </c>
      <c r="X65" s="212">
        <v>-7.6181149097815704</v>
      </c>
      <c r="Y65" s="212">
        <v>36.939976811249494</v>
      </c>
      <c r="Z65" s="212">
        <v>35.336734055204303</v>
      </c>
      <c r="AA65" s="212">
        <v>-27.759910175652202</v>
      </c>
    </row>
    <row r="66" spans="2:27" x14ac:dyDescent="0.25">
      <c r="B66" s="212" t="s">
        <v>577</v>
      </c>
      <c r="C66" s="212" t="s">
        <v>571</v>
      </c>
      <c r="D66" s="212">
        <v>-7.6181149097815704</v>
      </c>
      <c r="E66" s="212">
        <v>4777.7466825339197</v>
      </c>
      <c r="F66" s="212" t="s">
        <v>578</v>
      </c>
      <c r="G66" s="212" t="s">
        <v>571</v>
      </c>
      <c r="H66" s="212">
        <v>36.939976811249494</v>
      </c>
      <c r="I66" s="212">
        <v>4793.41426089371</v>
      </c>
      <c r="J66" s="212" t="s">
        <v>579</v>
      </c>
      <c r="K66" s="212" t="s">
        <v>571</v>
      </c>
      <c r="L66" s="212">
        <v>35.336734055204303</v>
      </c>
      <c r="M66" s="212">
        <v>4809.1046551678</v>
      </c>
      <c r="N66" s="212" t="s">
        <v>581</v>
      </c>
      <c r="O66" s="212" t="s">
        <v>571</v>
      </c>
      <c r="P66" s="212">
        <v>-27.759910175652202</v>
      </c>
      <c r="Q66" s="212">
        <v>4589.3353490508598</v>
      </c>
      <c r="S66" t="s">
        <v>606</v>
      </c>
      <c r="T66" s="212">
        <v>4710.7321978271902</v>
      </c>
      <c r="U66" s="212">
        <v>4798.7574306111801</v>
      </c>
      <c r="V66" s="212">
        <v>4764.5312901126299</v>
      </c>
      <c r="W66" s="212">
        <v>4802.88345710258</v>
      </c>
      <c r="X66" s="212">
        <v>4777.7466825339197</v>
      </c>
      <c r="Y66" s="212">
        <v>4793.41426089371</v>
      </c>
      <c r="Z66" s="212">
        <v>4809.1046551678</v>
      </c>
      <c r="AA66" s="212">
        <v>4589.3353490508598</v>
      </c>
    </row>
    <row r="67" spans="2:27" x14ac:dyDescent="0.25">
      <c r="B67" s="212" t="s">
        <v>577</v>
      </c>
      <c r="C67" s="212" t="s">
        <v>572</v>
      </c>
      <c r="D67" s="212">
        <v>-70.905177684838705</v>
      </c>
      <c r="E67" s="212">
        <v>4860.6205336159201</v>
      </c>
      <c r="F67" s="212" t="s">
        <v>578</v>
      </c>
      <c r="G67" s="212" t="s">
        <v>572</v>
      </c>
      <c r="H67" s="212">
        <v>5.8095106569074195</v>
      </c>
      <c r="I67" s="212">
        <v>4848.1902438269199</v>
      </c>
      <c r="J67" s="212" t="s">
        <v>579</v>
      </c>
      <c r="K67" s="212" t="s">
        <v>572</v>
      </c>
      <c r="L67" s="212">
        <v>-32.467443921729</v>
      </c>
      <c r="M67" s="212">
        <v>4808.8214796294596</v>
      </c>
      <c r="N67" s="212" t="s">
        <v>581</v>
      </c>
      <c r="O67" s="212" t="s">
        <v>572</v>
      </c>
      <c r="P67" s="212">
        <v>-277.92635866652302</v>
      </c>
      <c r="Q67" s="212">
        <v>4559.9725073915206</v>
      </c>
    </row>
    <row r="68" spans="2:27" x14ac:dyDescent="0.25">
      <c r="B68" s="212" t="s">
        <v>577</v>
      </c>
      <c r="C68" s="212" t="s">
        <v>573</v>
      </c>
      <c r="D68" s="212">
        <v>-67.284489397751102</v>
      </c>
      <c r="E68" s="212">
        <v>4850.0573906671798</v>
      </c>
      <c r="F68" s="212" t="s">
        <v>578</v>
      </c>
      <c r="G68" s="212" t="s">
        <v>573</v>
      </c>
      <c r="H68" s="212">
        <v>-76.671081677704095</v>
      </c>
      <c r="I68" s="212">
        <v>4819.8006711315202</v>
      </c>
      <c r="J68" s="212" t="s">
        <v>579</v>
      </c>
      <c r="K68" s="212" t="s">
        <v>573</v>
      </c>
      <c r="L68" s="212">
        <v>-127.23659697785099</v>
      </c>
      <c r="M68" s="212">
        <v>4841.9134629235205</v>
      </c>
      <c r="N68" s="212" t="s">
        <v>581</v>
      </c>
      <c r="O68" s="212" t="s">
        <v>573</v>
      </c>
      <c r="P68" s="212">
        <v>-598.916304271993</v>
      </c>
      <c r="Q68" s="212">
        <v>4354.7681152047699</v>
      </c>
    </row>
    <row r="69" spans="2:27" x14ac:dyDescent="0.25">
      <c r="B69" s="212" t="s">
        <v>577</v>
      </c>
      <c r="C69" s="212" t="s">
        <v>29</v>
      </c>
      <c r="D69" s="212">
        <v>-6.0852735856377098</v>
      </c>
      <c r="E69" s="212">
        <v>4529.5124988467896</v>
      </c>
      <c r="F69" s="212" t="s">
        <v>578</v>
      </c>
      <c r="G69" s="212" t="s">
        <v>29</v>
      </c>
      <c r="H69" s="212">
        <v>-7.4881374022303104</v>
      </c>
      <c r="I69" s="212">
        <v>4463.2925986077598</v>
      </c>
      <c r="J69" s="212" t="s">
        <v>579</v>
      </c>
      <c r="K69" s="212" t="s">
        <v>29</v>
      </c>
      <c r="L69" s="212">
        <v>-12.3142693461324</v>
      </c>
      <c r="M69" s="212">
        <v>4366.4176611700004</v>
      </c>
      <c r="N69" s="212" t="s">
        <v>581</v>
      </c>
      <c r="O69" s="212" t="s">
        <v>29</v>
      </c>
      <c r="P69" s="212">
        <v>-34.58955615603</v>
      </c>
      <c r="Q69" s="212">
        <v>4046.9976139528399</v>
      </c>
    </row>
    <row r="70" spans="2:27" x14ac:dyDescent="0.25">
      <c r="B70" s="211"/>
      <c r="C70" s="211"/>
      <c r="D70" s="211"/>
      <c r="E70" s="211"/>
      <c r="F70" s="211"/>
      <c r="G70" s="211"/>
      <c r="H70" s="211"/>
      <c r="I70" s="211"/>
      <c r="J70" s="211"/>
      <c r="K70" s="211"/>
      <c r="L70" s="211"/>
      <c r="M70" s="211"/>
      <c r="N70" s="211"/>
      <c r="O70" s="211"/>
      <c r="P70" s="211"/>
      <c r="Q70" s="211"/>
    </row>
    <row r="71" spans="2:27" x14ac:dyDescent="0.25">
      <c r="D71" s="211"/>
      <c r="E71" s="211"/>
      <c r="F71" s="212"/>
      <c r="G71" s="212"/>
    </row>
    <row r="72" spans="2:27" x14ac:dyDescent="0.25">
      <c r="D72" s="211"/>
      <c r="E72" s="211"/>
      <c r="F72" s="212"/>
      <c r="G72" s="212"/>
    </row>
    <row r="73" spans="2:27" x14ac:dyDescent="0.25">
      <c r="D73" s="211"/>
      <c r="E73" s="211"/>
      <c r="F73" s="212"/>
      <c r="G73" s="212"/>
    </row>
    <row r="74" spans="2:27" x14ac:dyDescent="0.25">
      <c r="D74" s="211"/>
      <c r="E74" s="211"/>
      <c r="F74" s="212"/>
      <c r="G74" s="212"/>
    </row>
    <row r="75" spans="2:27" x14ac:dyDescent="0.25">
      <c r="D75" s="211"/>
      <c r="E75" s="211"/>
      <c r="F75" s="212"/>
      <c r="G75" s="212"/>
    </row>
    <row r="76" spans="2:27" x14ac:dyDescent="0.25">
      <c r="D76" s="211"/>
      <c r="E76" s="211"/>
      <c r="F76" s="212"/>
      <c r="G76" s="212"/>
    </row>
    <row r="77" spans="2:27" x14ac:dyDescent="0.25">
      <c r="D77" s="211"/>
      <c r="E77" s="211"/>
      <c r="F77" s="212"/>
      <c r="G77" s="212"/>
    </row>
    <row r="78" spans="2:27" x14ac:dyDescent="0.25">
      <c r="D78" s="211"/>
      <c r="E78" s="211"/>
      <c r="F78" s="212"/>
      <c r="G78" s="212"/>
    </row>
    <row r="79" spans="2:27" x14ac:dyDescent="0.25">
      <c r="D79" s="211"/>
      <c r="E79" s="211"/>
      <c r="F79" s="212"/>
      <c r="G79" s="212"/>
    </row>
    <row r="80" spans="2:27" x14ac:dyDescent="0.25">
      <c r="D80" s="211"/>
      <c r="E80" s="211"/>
      <c r="F80" s="212"/>
      <c r="G80" s="212"/>
    </row>
    <row r="81" spans="4:7" x14ac:dyDescent="0.25">
      <c r="D81" s="211"/>
      <c r="E81" s="211"/>
      <c r="F81" s="212"/>
      <c r="G81" s="212"/>
    </row>
    <row r="82" spans="4:7" x14ac:dyDescent="0.25">
      <c r="D82" s="211"/>
      <c r="E82" s="211"/>
      <c r="F82" s="212"/>
      <c r="G82" s="212"/>
    </row>
    <row r="83" spans="4:7" x14ac:dyDescent="0.25">
      <c r="D83" s="211"/>
      <c r="E83" s="211"/>
      <c r="F83" s="212"/>
      <c r="G83" s="212"/>
    </row>
    <row r="84" spans="4:7" x14ac:dyDescent="0.25">
      <c r="D84" s="211"/>
      <c r="E84" s="211"/>
      <c r="F84" s="212"/>
      <c r="G84" s="212"/>
    </row>
    <row r="85" spans="4:7" x14ac:dyDescent="0.25">
      <c r="D85" s="211"/>
      <c r="E85" s="211"/>
      <c r="F85" s="212"/>
      <c r="G85" s="212"/>
    </row>
    <row r="86" spans="4:7" x14ac:dyDescent="0.25">
      <c r="D86" s="211"/>
      <c r="E86" s="211"/>
      <c r="F86" s="212"/>
      <c r="G86" s="212"/>
    </row>
    <row r="87" spans="4:7" x14ac:dyDescent="0.25">
      <c r="D87" s="211"/>
      <c r="E87" s="211"/>
      <c r="F87" s="212"/>
      <c r="G87" s="212"/>
    </row>
    <row r="88" spans="4:7" x14ac:dyDescent="0.25">
      <c r="D88" s="211"/>
      <c r="E88" s="211"/>
      <c r="F88" s="212"/>
      <c r="G88" s="212"/>
    </row>
    <row r="89" spans="4:7" x14ac:dyDescent="0.25">
      <c r="D89" s="211"/>
      <c r="E89" s="211"/>
      <c r="F89" s="212"/>
      <c r="G89" s="212"/>
    </row>
    <row r="90" spans="4:7" x14ac:dyDescent="0.25">
      <c r="D90" s="211"/>
      <c r="E90" s="211"/>
      <c r="F90" s="212"/>
      <c r="G90" s="212"/>
    </row>
    <row r="91" spans="4:7" x14ac:dyDescent="0.25">
      <c r="D91" s="211"/>
      <c r="E91" s="211"/>
      <c r="F91" s="212"/>
      <c r="G91" s="212"/>
    </row>
    <row r="92" spans="4:7" x14ac:dyDescent="0.25">
      <c r="D92" s="211"/>
      <c r="E92" s="211"/>
      <c r="F92" s="212"/>
      <c r="G92" s="212"/>
    </row>
    <row r="93" spans="4:7" x14ac:dyDescent="0.25">
      <c r="D93" s="211"/>
      <c r="E93" s="211"/>
      <c r="F93" s="212"/>
      <c r="G93" s="212"/>
    </row>
    <row r="94" spans="4:7" x14ac:dyDescent="0.25">
      <c r="D94" s="211"/>
      <c r="E94" s="211"/>
      <c r="F94" s="212"/>
      <c r="G94" s="212"/>
    </row>
    <row r="95" spans="4:7" x14ac:dyDescent="0.25">
      <c r="D95" s="211"/>
      <c r="E95" s="211"/>
      <c r="F95" s="212"/>
      <c r="G95" s="212"/>
    </row>
    <row r="96" spans="4:7" x14ac:dyDescent="0.25">
      <c r="D96" s="211"/>
      <c r="E96" s="211"/>
      <c r="F96" s="212"/>
      <c r="G96" s="212"/>
    </row>
    <row r="97" spans="4:7" x14ac:dyDescent="0.25">
      <c r="D97" s="211"/>
      <c r="E97" s="211"/>
      <c r="F97" s="212"/>
      <c r="G97" s="212"/>
    </row>
    <row r="98" spans="4:7" x14ac:dyDescent="0.25">
      <c r="D98" s="211"/>
      <c r="E98" s="211"/>
      <c r="F98" s="212"/>
      <c r="G98" s="212"/>
    </row>
    <row r="99" spans="4:7" x14ac:dyDescent="0.25">
      <c r="D99" s="211"/>
      <c r="E99" s="211"/>
      <c r="F99" s="212"/>
      <c r="G99" s="212"/>
    </row>
    <row r="100" spans="4:7" x14ac:dyDescent="0.25">
      <c r="D100" s="211"/>
      <c r="E100" s="211"/>
      <c r="F100" s="212"/>
      <c r="G100" s="212"/>
    </row>
    <row r="101" spans="4:7" x14ac:dyDescent="0.25">
      <c r="D101" s="211"/>
      <c r="E101" s="211"/>
      <c r="F101" s="212"/>
      <c r="G101" s="212"/>
    </row>
    <row r="102" spans="4:7" x14ac:dyDescent="0.25">
      <c r="D102" s="211"/>
      <c r="E102" s="211"/>
      <c r="F102" s="212"/>
      <c r="G102" s="212"/>
    </row>
    <row r="103" spans="4:7" x14ac:dyDescent="0.25">
      <c r="D103" s="211"/>
      <c r="E103" s="211"/>
      <c r="F103" s="212"/>
      <c r="G103" s="212"/>
    </row>
    <row r="104" spans="4:7" x14ac:dyDescent="0.25">
      <c r="D104" s="211"/>
      <c r="E104" s="211"/>
      <c r="F104" s="212"/>
      <c r="G104" s="212"/>
    </row>
    <row r="105" spans="4:7" x14ac:dyDescent="0.25">
      <c r="D105" s="211"/>
      <c r="E105" s="211"/>
      <c r="F105" s="212"/>
      <c r="G105" s="212"/>
    </row>
    <row r="106" spans="4:7" x14ac:dyDescent="0.25">
      <c r="D106" s="211"/>
      <c r="E106" s="211"/>
      <c r="F106" s="212"/>
      <c r="G106" s="212"/>
    </row>
    <row r="107" spans="4:7" x14ac:dyDescent="0.25">
      <c r="D107" s="211"/>
      <c r="E107" s="211"/>
      <c r="F107" s="212"/>
      <c r="G107" s="212"/>
    </row>
    <row r="108" spans="4:7" x14ac:dyDescent="0.25">
      <c r="D108" s="211"/>
      <c r="E108" s="211"/>
      <c r="F108" s="212"/>
      <c r="G108" s="212"/>
    </row>
    <row r="109" spans="4:7" x14ac:dyDescent="0.25">
      <c r="D109" s="211"/>
      <c r="E109" s="211"/>
      <c r="F109" s="212"/>
      <c r="G109" s="212"/>
    </row>
    <row r="110" spans="4:7" x14ac:dyDescent="0.25">
      <c r="D110" s="211"/>
      <c r="E110" s="211"/>
      <c r="F110" s="212"/>
      <c r="G110" s="212"/>
    </row>
    <row r="111" spans="4:7" x14ac:dyDescent="0.25">
      <c r="D111" s="211"/>
      <c r="E111" s="211"/>
      <c r="F111" s="212"/>
      <c r="G111" s="212"/>
    </row>
    <row r="112" spans="4:7" x14ac:dyDescent="0.25">
      <c r="D112" s="211"/>
      <c r="E112" s="211"/>
      <c r="F112" s="212"/>
      <c r="G112" s="212"/>
    </row>
    <row r="113" spans="2:76" x14ac:dyDescent="0.25">
      <c r="D113" s="211"/>
      <c r="E113" s="211"/>
      <c r="F113" s="212"/>
      <c r="G113" s="212"/>
    </row>
    <row r="114" spans="2:76" x14ac:dyDescent="0.25">
      <c r="D114" s="211"/>
      <c r="E114" s="211"/>
      <c r="F114" s="212"/>
      <c r="G114" s="212"/>
      <c r="R114" s="206"/>
      <c r="S114" s="206"/>
    </row>
    <row r="115" spans="2:76" s="206" customFormat="1" x14ac:dyDescent="0.25">
      <c r="B115"/>
      <c r="C115"/>
      <c r="D115" s="211"/>
      <c r="E115" s="211"/>
      <c r="F115" s="212"/>
      <c r="G115" s="212"/>
      <c r="H115"/>
      <c r="M115"/>
      <c r="N115"/>
      <c r="AD115" s="208"/>
      <c r="AE115" s="208"/>
      <c r="AF115" s="208"/>
      <c r="AG115" s="208"/>
      <c r="AH115" s="208"/>
      <c r="AI115" s="208"/>
      <c r="AJ115" s="208"/>
    </row>
    <row r="116" spans="2:76" x14ac:dyDescent="0.25">
      <c r="D116" s="211"/>
      <c r="E116" s="211"/>
      <c r="F116" s="212"/>
      <c r="G116" s="212"/>
      <c r="H116" s="5"/>
      <c r="M116" s="5"/>
      <c r="N116" s="5"/>
      <c r="O116" s="5"/>
      <c r="P116" s="5"/>
      <c r="Q116" s="5"/>
      <c r="R116" s="206"/>
      <c r="S116" s="207"/>
      <c r="T116" s="207"/>
      <c r="U116" s="207"/>
      <c r="V116" s="207"/>
      <c r="W116" s="207"/>
      <c r="X116" s="207"/>
      <c r="Y116" s="207"/>
      <c r="Z116" s="207"/>
      <c r="AA116" s="207"/>
      <c r="AB116" s="208"/>
      <c r="AC116" s="208"/>
      <c r="AD116" s="208"/>
      <c r="AE116" s="208"/>
      <c r="AF116" s="208"/>
      <c r="AG116" s="208"/>
      <c r="AH116" s="208"/>
      <c r="AI116" s="208"/>
      <c r="AJ116" s="208"/>
    </row>
    <row r="117" spans="2:76" x14ac:dyDescent="0.25">
      <c r="D117" s="211"/>
      <c r="E117" s="211"/>
      <c r="F117" s="212"/>
      <c r="G117" s="212"/>
      <c r="H117" s="5"/>
      <c r="AD117" s="208"/>
      <c r="AE117" s="208"/>
      <c r="AF117" s="208"/>
      <c r="AG117" s="208"/>
      <c r="AH117" s="208"/>
      <c r="AI117" s="208"/>
      <c r="AJ117" s="208"/>
    </row>
    <row r="118" spans="2:76" x14ac:dyDescent="0.25">
      <c r="D118" s="211"/>
      <c r="E118" s="211"/>
      <c r="F118" s="212"/>
      <c r="G118" s="212"/>
      <c r="H118" s="5"/>
      <c r="AD118" s="208"/>
      <c r="AE118" s="208"/>
      <c r="AF118" s="208"/>
      <c r="AG118" s="208"/>
      <c r="AH118" s="208"/>
      <c r="AI118" s="208"/>
      <c r="AJ118" s="208"/>
    </row>
    <row r="119" spans="2:76" x14ac:dyDescent="0.25">
      <c r="D119" s="211"/>
      <c r="E119" s="211"/>
      <c r="F119" s="212"/>
      <c r="G119" s="212"/>
      <c r="H119" s="5"/>
    </row>
    <row r="120" spans="2:76" x14ac:dyDescent="0.25">
      <c r="D120" s="211"/>
      <c r="E120" s="211"/>
      <c r="F120" s="212"/>
      <c r="G120" s="212"/>
    </row>
    <row r="121" spans="2:76" x14ac:dyDescent="0.25">
      <c r="D121" s="211"/>
      <c r="E121" s="211"/>
      <c r="F121" s="212"/>
      <c r="G121" s="212"/>
    </row>
    <row r="122" spans="2:76" x14ac:dyDescent="0.25">
      <c r="D122" s="211"/>
      <c r="E122" s="211"/>
      <c r="F122" s="212"/>
      <c r="G122" s="212"/>
    </row>
    <row r="123" spans="2:76" x14ac:dyDescent="0.25">
      <c r="D123" s="211"/>
      <c r="E123" s="211"/>
      <c r="F123" s="212"/>
      <c r="G123" s="212"/>
    </row>
    <row r="124" spans="2:76" x14ac:dyDescent="0.25">
      <c r="D124" s="211"/>
      <c r="E124" s="211"/>
      <c r="F124" s="212"/>
      <c r="G124" s="212"/>
      <c r="H124" s="8"/>
      <c r="Y124" s="8"/>
      <c r="Z124" s="8"/>
      <c r="AA124" s="8"/>
      <c r="AB124" s="8"/>
      <c r="AC124" s="8"/>
      <c r="AD124" s="8"/>
      <c r="AE124" s="8"/>
      <c r="AF124" s="8"/>
      <c r="AG124" s="8"/>
      <c r="AI124" s="8"/>
      <c r="AJ124" s="8"/>
      <c r="AK124" s="8"/>
      <c r="AL124" s="8"/>
      <c r="AM124" s="8"/>
      <c r="AN124" s="8"/>
      <c r="AO124" s="8"/>
      <c r="AP124" s="8"/>
      <c r="AQ124" s="8"/>
      <c r="AR124" s="8"/>
      <c r="AS124" s="8"/>
      <c r="AT124" s="8"/>
      <c r="AU124" s="8"/>
      <c r="AV124" s="8"/>
      <c r="BW124" s="8"/>
      <c r="BX124" s="8"/>
    </row>
    <row r="125" spans="2:76" x14ac:dyDescent="0.25">
      <c r="D125" s="211"/>
      <c r="E125" s="211"/>
      <c r="F125" s="212"/>
      <c r="G125" s="212"/>
      <c r="H125" s="8"/>
      <c r="Y125" s="8"/>
      <c r="Z125" s="8"/>
      <c r="AA125" s="8"/>
      <c r="AB125" s="8"/>
      <c r="AC125" s="8"/>
      <c r="AD125" s="8"/>
      <c r="AE125" s="8"/>
      <c r="AF125" s="8"/>
      <c r="AI125" s="8"/>
      <c r="AJ125" s="8"/>
      <c r="AK125" s="8"/>
      <c r="AL125" s="8"/>
      <c r="AM125" s="8"/>
      <c r="AN125" s="8"/>
      <c r="AO125" s="8"/>
      <c r="AP125" s="8"/>
      <c r="AQ125" s="8"/>
      <c r="AR125" s="8"/>
      <c r="AS125" s="8"/>
      <c r="AT125" s="8"/>
      <c r="AU125" s="8"/>
      <c r="AV125" s="8"/>
    </row>
    <row r="126" spans="2:76" x14ac:dyDescent="0.25">
      <c r="D126" s="211"/>
      <c r="E126" s="211"/>
      <c r="F126" s="212"/>
      <c r="G126" s="212"/>
      <c r="H126" s="8"/>
      <c r="Y126" s="8"/>
      <c r="Z126" s="8"/>
      <c r="AA126" s="8"/>
      <c r="AB126" s="8"/>
      <c r="AC126" s="8"/>
      <c r="AD126" s="8"/>
      <c r="AE126" s="8"/>
      <c r="AF126" s="8"/>
      <c r="AI126" s="8"/>
      <c r="AJ126" s="8"/>
      <c r="AK126" s="8"/>
      <c r="AL126" s="8"/>
      <c r="AM126" s="8"/>
      <c r="AN126" s="8"/>
      <c r="AO126" s="8"/>
      <c r="AP126" s="8"/>
      <c r="AQ126" s="8"/>
      <c r="AR126" s="8"/>
      <c r="AS126" s="8"/>
      <c r="AT126" s="8"/>
      <c r="AU126" s="8"/>
      <c r="AV126" s="8"/>
    </row>
    <row r="127" spans="2:76" x14ac:dyDescent="0.25">
      <c r="D127" s="211"/>
      <c r="E127" s="211"/>
      <c r="F127" s="212"/>
      <c r="G127" s="212"/>
      <c r="H127" s="8"/>
      <c r="Y127" s="8"/>
      <c r="Z127" s="8"/>
      <c r="AA127" s="8"/>
      <c r="AB127" s="8"/>
      <c r="AC127" s="8"/>
      <c r="AD127" s="8"/>
      <c r="AE127" s="8"/>
      <c r="AF127" s="8"/>
      <c r="AI127" s="8"/>
      <c r="AJ127" s="8"/>
      <c r="AK127" s="8"/>
      <c r="AL127" s="8"/>
      <c r="AM127" s="8"/>
      <c r="AN127" s="8"/>
      <c r="AO127" s="8"/>
      <c r="AP127" s="8"/>
      <c r="AQ127" s="8"/>
      <c r="AR127" s="8"/>
      <c r="AS127" s="8"/>
      <c r="AT127" s="8"/>
      <c r="AU127" s="8"/>
      <c r="AV127" s="8"/>
    </row>
    <row r="128" spans="2:76" x14ac:dyDescent="0.25">
      <c r="D128" s="211"/>
      <c r="E128" s="211"/>
      <c r="F128" s="212"/>
      <c r="G128" s="212"/>
      <c r="H128" s="8"/>
      <c r="Y128" s="8"/>
      <c r="Z128" s="8"/>
      <c r="AA128" s="8"/>
      <c r="AB128" s="8"/>
      <c r="AC128" s="8"/>
      <c r="AD128" s="8"/>
      <c r="AE128" s="8"/>
      <c r="AF128" s="8"/>
      <c r="AI128" s="8"/>
      <c r="AJ128" s="8"/>
      <c r="AK128" s="8"/>
      <c r="AL128" s="8"/>
      <c r="AM128" s="8"/>
      <c r="AN128" s="8"/>
      <c r="AO128" s="8"/>
      <c r="AP128" s="8"/>
      <c r="AQ128" s="8"/>
      <c r="AR128" s="8"/>
      <c r="AS128" s="8"/>
      <c r="AT128" s="8"/>
      <c r="AU128" s="8"/>
      <c r="AV128" s="8"/>
    </row>
    <row r="129" spans="4:107" x14ac:dyDescent="0.25">
      <c r="D129" s="211"/>
      <c r="E129" s="211"/>
      <c r="F129" s="212"/>
      <c r="G129" s="212"/>
      <c r="H129" s="8"/>
      <c r="Y129" s="8"/>
      <c r="Z129" s="8"/>
      <c r="AA129" s="8"/>
      <c r="AB129" s="8"/>
      <c r="AC129" s="8"/>
      <c r="AD129" s="8"/>
      <c r="AE129" s="8"/>
      <c r="AF129" s="8"/>
      <c r="AI129" s="8"/>
      <c r="AJ129" s="8"/>
      <c r="AK129" s="8"/>
      <c r="AL129" s="8"/>
      <c r="AM129" s="8"/>
      <c r="AN129" s="8"/>
      <c r="AO129" s="8"/>
      <c r="AP129" s="8"/>
      <c r="AQ129" s="8"/>
      <c r="AR129" s="8"/>
      <c r="AS129" s="8"/>
      <c r="AT129" s="8"/>
      <c r="AU129" s="8"/>
      <c r="AV129" s="8"/>
    </row>
    <row r="130" spans="4:107" x14ac:dyDescent="0.25">
      <c r="D130" s="211"/>
      <c r="E130" s="211"/>
      <c r="F130" s="212"/>
      <c r="G130" s="212"/>
      <c r="H130" s="206"/>
      <c r="Y130" s="8"/>
      <c r="Z130" s="8"/>
      <c r="AA130" s="8"/>
      <c r="AB130" s="8"/>
      <c r="AC130" s="8"/>
      <c r="AD130" s="8"/>
      <c r="AE130" s="8"/>
      <c r="AF130" s="8"/>
      <c r="AI130" s="206"/>
      <c r="AJ130" s="206"/>
      <c r="AK130" s="206"/>
      <c r="AL130" s="206"/>
      <c r="AM130" s="206"/>
      <c r="AN130" s="206"/>
      <c r="AO130" s="206"/>
      <c r="AP130" s="206"/>
      <c r="AQ130" s="206"/>
      <c r="AR130" s="206"/>
      <c r="AS130" s="206"/>
      <c r="AT130" s="206"/>
      <c r="AU130" s="206"/>
      <c r="AV130" s="206"/>
    </row>
    <row r="131" spans="4:107" x14ac:dyDescent="0.25">
      <c r="D131" s="211"/>
      <c r="E131" s="211"/>
      <c r="F131" s="212"/>
      <c r="G131" s="212"/>
    </row>
    <row r="132" spans="4:107" x14ac:dyDescent="0.25">
      <c r="D132" s="211"/>
      <c r="E132" s="211"/>
      <c r="F132" s="212"/>
      <c r="G132" s="212"/>
    </row>
    <row r="133" spans="4:107" x14ac:dyDescent="0.25">
      <c r="D133" s="211"/>
      <c r="E133" s="211"/>
      <c r="F133" s="212"/>
      <c r="G133" s="212"/>
    </row>
    <row r="134" spans="4:107" x14ac:dyDescent="0.25">
      <c r="D134" s="211"/>
      <c r="E134" s="211"/>
      <c r="F134" s="212"/>
      <c r="G134" s="212"/>
    </row>
    <row r="135" spans="4:107" x14ac:dyDescent="0.25">
      <c r="D135" s="211"/>
      <c r="E135" s="211"/>
      <c r="F135" s="212"/>
      <c r="G135" s="212"/>
      <c r="H135" s="8"/>
      <c r="U135" s="8"/>
      <c r="V135" s="8"/>
      <c r="W135" s="8"/>
      <c r="X135" s="8"/>
      <c r="Y135" s="8"/>
      <c r="Z135" s="8"/>
      <c r="AA135" s="8"/>
      <c r="AB135" s="8"/>
      <c r="AC135" s="8"/>
      <c r="AD135" s="8"/>
      <c r="AE135" s="8"/>
      <c r="AF135" s="8"/>
      <c r="AI135" s="8"/>
      <c r="AJ135" s="8"/>
      <c r="AK135" s="8"/>
      <c r="AL135" s="8"/>
      <c r="AM135" s="8"/>
      <c r="AN135" s="8"/>
      <c r="AO135" s="8"/>
      <c r="AP135" s="8"/>
      <c r="AQ135" s="8"/>
      <c r="AR135" s="8"/>
      <c r="AS135" s="8"/>
      <c r="AT135" s="8"/>
      <c r="AU135" s="8"/>
      <c r="AV135" s="8"/>
    </row>
    <row r="136" spans="4:107" x14ac:dyDescent="0.25">
      <c r="D136" s="211"/>
      <c r="E136" s="211"/>
      <c r="F136" s="212"/>
      <c r="G136" s="212"/>
      <c r="H136" s="8"/>
      <c r="U136" s="8"/>
      <c r="V136" s="8"/>
      <c r="W136" s="8"/>
      <c r="X136" s="8"/>
      <c r="Y136" s="8"/>
      <c r="Z136" s="8"/>
      <c r="AA136" s="8"/>
      <c r="AB136" s="8"/>
      <c r="AC136" s="8"/>
      <c r="AD136" s="8"/>
      <c r="AE136" s="8"/>
      <c r="AF136" s="8"/>
      <c r="AI136" s="8"/>
      <c r="AJ136" s="8"/>
      <c r="AK136" s="8"/>
      <c r="AL136" s="8"/>
      <c r="AM136" s="8"/>
      <c r="AN136" s="8"/>
      <c r="AO136" s="8"/>
      <c r="AP136" s="8"/>
      <c r="AQ136" s="8"/>
      <c r="AR136" s="8"/>
      <c r="AS136" s="8"/>
      <c r="AT136" s="8"/>
      <c r="AU136" s="8"/>
      <c r="AV136" s="8"/>
      <c r="AW136" s="8"/>
      <c r="AX136" s="8"/>
      <c r="AY136" s="8"/>
      <c r="AZ136" s="8"/>
      <c r="BA136" s="8"/>
      <c r="BB136" s="8"/>
      <c r="BC136" s="8"/>
      <c r="BD136" s="8"/>
      <c r="BE136" s="8"/>
      <c r="BF136" s="8"/>
      <c r="BG136" s="8"/>
      <c r="BH136" s="8"/>
      <c r="BI136" s="8"/>
      <c r="BJ136" s="8"/>
      <c r="BK136" s="8"/>
      <c r="BL136" s="8"/>
      <c r="BM136" s="8"/>
      <c r="BN136" s="8"/>
      <c r="BO136" s="8"/>
      <c r="BP136" s="8"/>
      <c r="BQ136" s="8"/>
      <c r="BR136" s="8"/>
      <c r="BS136" s="8"/>
      <c r="BT136" s="8"/>
      <c r="BU136" s="8"/>
      <c r="BV136" s="8"/>
      <c r="BW136" s="8"/>
      <c r="BX136" s="8"/>
      <c r="BY136" s="8"/>
      <c r="BZ136" s="8"/>
      <c r="CA136" s="8"/>
      <c r="CB136" s="8"/>
      <c r="CC136" s="8"/>
      <c r="CD136" s="8"/>
      <c r="CE136" s="8"/>
      <c r="CF136" s="8"/>
      <c r="CG136" s="8"/>
      <c r="CH136" s="8"/>
      <c r="CI136" s="8"/>
      <c r="CJ136" s="8"/>
      <c r="CK136" s="8"/>
      <c r="CL136" s="8"/>
      <c r="CM136" s="8"/>
      <c r="CN136" s="8"/>
      <c r="CO136" s="8"/>
    </row>
    <row r="137" spans="4:107" x14ac:dyDescent="0.25">
      <c r="D137" s="211"/>
      <c r="E137" s="211"/>
      <c r="F137" s="212"/>
      <c r="G137" s="212"/>
      <c r="H137" s="8"/>
      <c r="U137" s="8"/>
      <c r="V137" s="8"/>
      <c r="W137" s="8"/>
      <c r="X137" s="8"/>
      <c r="Y137" s="8"/>
      <c r="Z137" s="8"/>
      <c r="AA137" s="8"/>
      <c r="AB137" s="8"/>
      <c r="AC137" s="8"/>
      <c r="AD137" s="8"/>
      <c r="AE137" s="8"/>
      <c r="AF137" s="8"/>
      <c r="AI137" s="8"/>
      <c r="AJ137" s="8"/>
      <c r="AK137" s="8"/>
      <c r="AL137" s="8"/>
      <c r="AM137" s="8"/>
      <c r="AN137" s="8"/>
      <c r="AO137" s="8"/>
      <c r="AP137" s="8"/>
      <c r="AQ137" s="8"/>
      <c r="AR137" s="8"/>
      <c r="AS137" s="8"/>
      <c r="AT137" s="8"/>
      <c r="AU137" s="8"/>
      <c r="AV137" s="8"/>
      <c r="AW137" s="206"/>
    </row>
    <row r="138" spans="4:107" x14ac:dyDescent="0.25">
      <c r="D138" s="211"/>
      <c r="E138" s="211"/>
      <c r="F138" s="212"/>
      <c r="G138" s="212"/>
      <c r="H138" s="8"/>
      <c r="U138" s="8"/>
      <c r="V138" s="8"/>
      <c r="W138" s="8"/>
      <c r="X138" s="8"/>
      <c r="Y138" s="8"/>
      <c r="Z138" s="8"/>
      <c r="AA138" s="8"/>
      <c r="AB138" s="8"/>
      <c r="AC138" s="8"/>
      <c r="AD138" s="8"/>
      <c r="AE138" s="8"/>
      <c r="AF138" s="8"/>
      <c r="AI138" s="8"/>
      <c r="AJ138" s="8"/>
      <c r="AK138" s="8"/>
      <c r="AL138" s="8"/>
      <c r="AM138" s="8"/>
      <c r="AN138" s="8"/>
      <c r="AO138" s="8"/>
      <c r="AP138" s="8"/>
      <c r="AQ138" s="8"/>
      <c r="AR138" s="8"/>
      <c r="AS138" s="8"/>
      <c r="AT138" s="8"/>
      <c r="AU138" s="8"/>
      <c r="AV138" s="8"/>
    </row>
    <row r="139" spans="4:107" x14ac:dyDescent="0.25">
      <c r="D139" s="211"/>
      <c r="E139" s="211"/>
      <c r="F139" s="212"/>
      <c r="G139" s="212"/>
      <c r="H139" s="8"/>
      <c r="U139" s="8"/>
      <c r="V139" s="8"/>
      <c r="W139" s="8"/>
      <c r="X139" s="8"/>
      <c r="Y139" s="8"/>
      <c r="Z139" s="8"/>
      <c r="AA139" s="8"/>
      <c r="AB139" s="8"/>
      <c r="AC139" s="8"/>
      <c r="AD139" s="8"/>
      <c r="AE139" s="8"/>
      <c r="AF139" s="8"/>
      <c r="AI139" s="8"/>
      <c r="AJ139" s="8"/>
      <c r="AK139" s="8"/>
      <c r="AL139" s="8"/>
      <c r="AM139" s="8"/>
      <c r="AN139" s="8"/>
      <c r="AO139" s="8"/>
      <c r="AP139" s="8"/>
      <c r="AQ139" s="8"/>
      <c r="AR139" s="8"/>
      <c r="AS139" s="8"/>
      <c r="AT139" s="8"/>
      <c r="AU139" s="8"/>
      <c r="AV139" s="8"/>
      <c r="AW139" s="8"/>
      <c r="AX139" s="8"/>
      <c r="BN139" s="8"/>
      <c r="BO139" s="8"/>
      <c r="BP139" s="8"/>
      <c r="BQ139" s="8"/>
      <c r="BR139" s="8"/>
      <c r="BS139" s="8"/>
      <c r="BT139" s="8"/>
      <c r="BU139" s="8"/>
      <c r="BV139" s="8"/>
      <c r="BW139" s="8"/>
      <c r="BX139" s="8"/>
      <c r="BY139" s="8"/>
      <c r="BZ139" s="8"/>
      <c r="CA139" s="8"/>
      <c r="CB139" s="8"/>
      <c r="CC139" s="8"/>
      <c r="CD139" s="8"/>
      <c r="CE139" s="8"/>
      <c r="CF139" s="8"/>
      <c r="CG139" s="8"/>
      <c r="CH139" s="8"/>
      <c r="CI139" s="8"/>
      <c r="CJ139" s="8"/>
      <c r="CK139" s="8"/>
      <c r="CL139" s="8"/>
      <c r="CM139" s="8"/>
      <c r="CN139" s="8"/>
      <c r="CO139" s="8"/>
      <c r="CP139" s="8"/>
      <c r="CQ139" s="8"/>
      <c r="CR139" s="8"/>
      <c r="CS139" s="8"/>
      <c r="CT139" s="8"/>
      <c r="CU139" s="8"/>
      <c r="CV139" s="8"/>
      <c r="CW139" s="8"/>
      <c r="CX139" s="8"/>
      <c r="CY139" s="8"/>
      <c r="CZ139" s="8"/>
      <c r="DA139" s="8"/>
      <c r="DB139" s="8"/>
      <c r="DC139" s="8"/>
    </row>
    <row r="140" spans="4:107" x14ac:dyDescent="0.25">
      <c r="D140" s="211"/>
      <c r="E140" s="211"/>
      <c r="F140" s="212"/>
      <c r="G140" s="212"/>
      <c r="H140" s="8"/>
      <c r="U140" s="8"/>
      <c r="V140" s="8"/>
      <c r="W140" s="8"/>
      <c r="X140" s="8"/>
      <c r="Y140" s="8"/>
      <c r="Z140" s="8"/>
      <c r="AA140" s="8"/>
      <c r="AB140" s="8"/>
      <c r="AC140" s="8"/>
      <c r="AD140" s="8"/>
      <c r="AE140" s="8"/>
      <c r="AF140" s="8"/>
      <c r="AI140" s="8"/>
      <c r="AJ140" s="8"/>
      <c r="AK140" s="8"/>
      <c r="AL140" s="8"/>
      <c r="AM140" s="8"/>
      <c r="AN140" s="8"/>
      <c r="AO140" s="8"/>
      <c r="AP140" s="8"/>
      <c r="AQ140" s="8"/>
      <c r="AR140" s="8"/>
      <c r="AS140" s="8"/>
      <c r="AT140" s="8"/>
      <c r="AU140" s="8"/>
      <c r="AV140" s="8"/>
      <c r="AW140" s="8"/>
    </row>
    <row r="141" spans="4:107" x14ac:dyDescent="0.25">
      <c r="D141" s="211"/>
      <c r="E141" s="211"/>
      <c r="F141" s="212"/>
      <c r="G141" s="212"/>
      <c r="H141" s="8"/>
      <c r="U141" s="8"/>
      <c r="V141" s="8"/>
      <c r="W141" s="8"/>
      <c r="X141" s="8"/>
      <c r="Y141" s="8"/>
      <c r="Z141" s="8"/>
      <c r="AA141" s="8"/>
      <c r="AB141" s="8"/>
      <c r="AC141" s="8"/>
      <c r="AD141" s="8"/>
      <c r="AE141" s="8"/>
      <c r="AF141" s="8"/>
      <c r="AI141" s="8"/>
      <c r="AJ141" s="8"/>
      <c r="AK141" s="8"/>
      <c r="AL141" s="8"/>
      <c r="AM141" s="8"/>
      <c r="AN141" s="8"/>
      <c r="AO141" s="8"/>
      <c r="AP141" s="8"/>
      <c r="AQ141" s="8"/>
      <c r="AR141" s="8"/>
      <c r="AS141" s="8"/>
      <c r="AT141" s="8"/>
      <c r="AU141" s="8"/>
      <c r="AV141" s="8"/>
    </row>
    <row r="142" spans="4:107" x14ac:dyDescent="0.25">
      <c r="D142" s="211"/>
      <c r="E142" s="211"/>
      <c r="F142" s="212"/>
      <c r="G142" s="212"/>
    </row>
    <row r="143" spans="4:107" x14ac:dyDescent="0.25">
      <c r="D143" s="211"/>
      <c r="E143" s="211"/>
      <c r="F143" s="212"/>
      <c r="G143" s="212"/>
    </row>
    <row r="144" spans="4:107" x14ac:dyDescent="0.25">
      <c r="D144" s="211"/>
      <c r="E144" s="211"/>
      <c r="F144" s="212"/>
      <c r="G144" s="212"/>
    </row>
    <row r="145" spans="4:7" x14ac:dyDescent="0.25">
      <c r="D145" s="211"/>
      <c r="E145" s="211"/>
      <c r="F145" s="212"/>
      <c r="G145" s="212"/>
    </row>
    <row r="146" spans="4:7" x14ac:dyDescent="0.25">
      <c r="D146" s="211"/>
      <c r="E146" s="211"/>
      <c r="F146" s="212"/>
      <c r="G146" s="212"/>
    </row>
    <row r="147" spans="4:7" x14ac:dyDescent="0.25">
      <c r="D147" s="211"/>
      <c r="E147" s="211"/>
      <c r="F147" s="212"/>
      <c r="G147" s="212"/>
    </row>
    <row r="148" spans="4:7" x14ac:dyDescent="0.25">
      <c r="D148" s="211"/>
      <c r="E148" s="211"/>
      <c r="F148" s="212"/>
      <c r="G148" s="212"/>
    </row>
    <row r="149" spans="4:7" x14ac:dyDescent="0.25">
      <c r="D149" s="211"/>
      <c r="E149" s="211"/>
      <c r="F149" s="212"/>
      <c r="G149" s="212"/>
    </row>
    <row r="150" spans="4:7" x14ac:dyDescent="0.25">
      <c r="D150" s="211"/>
      <c r="E150" s="211"/>
      <c r="F150" s="212"/>
      <c r="G150" s="212"/>
    </row>
    <row r="151" spans="4:7" x14ac:dyDescent="0.25">
      <c r="D151" s="211"/>
      <c r="E151" s="211"/>
      <c r="F151" s="212"/>
      <c r="G151" s="212"/>
    </row>
    <row r="152" spans="4:7" x14ac:dyDescent="0.25">
      <c r="D152" s="211"/>
      <c r="E152" s="211"/>
      <c r="F152" s="212"/>
      <c r="G152" s="212"/>
    </row>
    <row r="153" spans="4:7" x14ac:dyDescent="0.25">
      <c r="D153" s="211"/>
      <c r="E153" s="211"/>
      <c r="F153" s="212"/>
      <c r="G153" s="212"/>
    </row>
    <row r="154" spans="4:7" x14ac:dyDescent="0.25">
      <c r="D154" s="211"/>
      <c r="E154" s="211"/>
      <c r="F154" s="212"/>
      <c r="G154" s="212"/>
    </row>
    <row r="155" spans="4:7" x14ac:dyDescent="0.25">
      <c r="D155" s="211"/>
      <c r="E155" s="211"/>
      <c r="F155" s="212"/>
      <c r="G155" s="212"/>
    </row>
    <row r="156" spans="4:7" x14ac:dyDescent="0.25">
      <c r="D156" s="211"/>
      <c r="E156" s="211"/>
      <c r="F156" s="212"/>
      <c r="G156" s="212"/>
    </row>
    <row r="157" spans="4:7" x14ac:dyDescent="0.25">
      <c r="D157" s="211"/>
      <c r="E157" s="211"/>
      <c r="F157" s="212"/>
      <c r="G157" s="212"/>
    </row>
    <row r="158" spans="4:7" x14ac:dyDescent="0.25">
      <c r="D158" s="211"/>
      <c r="E158" s="211"/>
      <c r="F158" s="212"/>
      <c r="G158" s="212"/>
    </row>
  </sheetData>
  <mergeCells count="31">
    <mergeCell ref="AI27:AL27"/>
    <mergeCell ref="AM27:AQ27"/>
    <mergeCell ref="AR27:AV27"/>
    <mergeCell ref="S10:Z10"/>
    <mergeCell ref="C27:F27"/>
    <mergeCell ref="G27:K27"/>
    <mergeCell ref="L27:P27"/>
    <mergeCell ref="S27:V27"/>
    <mergeCell ref="W27:AA27"/>
    <mergeCell ref="AB27:AF27"/>
    <mergeCell ref="AI15:AV15"/>
    <mergeCell ref="AI16:AL16"/>
    <mergeCell ref="AM16:AQ16"/>
    <mergeCell ref="AR16:AV16"/>
    <mergeCell ref="C26:P26"/>
    <mergeCell ref="S26:AF26"/>
    <mergeCell ref="AI26:AV26"/>
    <mergeCell ref="C15:P15"/>
    <mergeCell ref="C16:F16"/>
    <mergeCell ref="G16:K16"/>
    <mergeCell ref="L16:P16"/>
    <mergeCell ref="S15:AF15"/>
    <mergeCell ref="S16:V16"/>
    <mergeCell ref="W16:AA16"/>
    <mergeCell ref="AB16:AF16"/>
    <mergeCell ref="C7:Q7"/>
    <mergeCell ref="C8:L8"/>
    <mergeCell ref="M8:N8"/>
    <mergeCell ref="P8:P9"/>
    <mergeCell ref="Q8:Q9"/>
    <mergeCell ref="O8:O9"/>
  </mergeCells>
  <phoneticPr fontId="5" type="noConversion"/>
  <conditionalFormatting sqref="C18:P24">
    <cfRule type="colorScale" priority="6">
      <colorScale>
        <cfvo type="min"/>
        <cfvo type="percentile" val="50"/>
        <cfvo type="max"/>
        <color rgb="FFF8696B"/>
        <color rgb="FFFFEB84"/>
        <color rgb="FF63BE7B"/>
      </colorScale>
    </cfRule>
  </conditionalFormatting>
  <conditionalFormatting sqref="S18:AF24">
    <cfRule type="colorScale" priority="5">
      <colorScale>
        <cfvo type="min"/>
        <cfvo type="percentile" val="50"/>
        <cfvo type="max"/>
        <color rgb="FFF8696B"/>
        <color rgb="FFFFEB84"/>
        <color rgb="FF63BE7B"/>
      </colorScale>
    </cfRule>
  </conditionalFormatting>
  <conditionalFormatting sqref="AI18:AV24">
    <cfRule type="colorScale" priority="4">
      <colorScale>
        <cfvo type="min"/>
        <cfvo type="percentile" val="50"/>
        <cfvo type="max"/>
        <color rgb="FFF8696B"/>
        <color rgb="FFFFEB84"/>
        <color rgb="FF63BE7B"/>
      </colorScale>
    </cfRule>
  </conditionalFormatting>
  <conditionalFormatting sqref="AI29:AV35">
    <cfRule type="colorScale" priority="3">
      <colorScale>
        <cfvo type="min"/>
        <cfvo type="percentile" val="50"/>
        <cfvo type="max"/>
        <color rgb="FF63BE7B"/>
        <color rgb="FFFFEB84"/>
        <color rgb="FFF8696B"/>
      </colorScale>
    </cfRule>
  </conditionalFormatting>
  <conditionalFormatting sqref="S29:AF35">
    <cfRule type="colorScale" priority="2">
      <colorScale>
        <cfvo type="min"/>
        <cfvo type="percentile" val="50"/>
        <cfvo type="max"/>
        <color rgb="FFF8696B"/>
        <color rgb="FFFFEB84"/>
        <color rgb="FF63BE7B"/>
      </colorScale>
    </cfRule>
  </conditionalFormatting>
  <conditionalFormatting sqref="C29:P35">
    <cfRule type="colorScale" priority="1">
      <colorScale>
        <cfvo type="min"/>
        <cfvo type="percentile" val="50"/>
        <cfvo type="max"/>
        <color rgb="FFF8696B"/>
        <color rgb="FFFFEB84"/>
        <color rgb="FF63BE7B"/>
      </colorScale>
    </cfRule>
  </conditionalFormatting>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912F74-E60B-41E2-AF98-33166CBC5BCD}">
  <dimension ref="B2:I10"/>
  <sheetViews>
    <sheetView workbookViewId="0">
      <selection activeCell="H27" sqref="H27"/>
    </sheetView>
  </sheetViews>
  <sheetFormatPr defaultRowHeight="15" x14ac:dyDescent="0.25"/>
  <cols>
    <col min="2" max="2" width="8.85546875" bestFit="1" customWidth="1"/>
    <col min="3" max="3" width="11.7109375" bestFit="1" customWidth="1"/>
    <col min="4" max="4" width="19" bestFit="1" customWidth="1"/>
    <col min="5" max="5" width="8.7109375" customWidth="1"/>
    <col min="6" max="6" width="14.7109375" bestFit="1" customWidth="1"/>
    <col min="7" max="7" width="14.28515625" bestFit="1" customWidth="1"/>
    <col min="8" max="8" width="11.7109375" bestFit="1" customWidth="1"/>
    <col min="9" max="9" width="19" bestFit="1" customWidth="1"/>
  </cols>
  <sheetData>
    <row r="2" spans="2:9" ht="18.75" x14ac:dyDescent="0.3">
      <c r="B2" s="125" t="s">
        <v>16</v>
      </c>
      <c r="C2" s="125"/>
      <c r="D2" s="125"/>
      <c r="E2" s="125"/>
      <c r="F2" s="125"/>
      <c r="G2" s="125"/>
      <c r="H2" s="125"/>
      <c r="I2" s="125"/>
    </row>
    <row r="4" spans="2:9" x14ac:dyDescent="0.25">
      <c r="B4" s="129" t="s">
        <v>13</v>
      </c>
      <c r="C4" s="129"/>
      <c r="D4" s="129"/>
      <c r="F4" s="129" t="s">
        <v>15</v>
      </c>
      <c r="G4" s="129"/>
      <c r="H4" s="129"/>
      <c r="I4" s="129"/>
    </row>
    <row r="5" spans="2:9" x14ac:dyDescent="0.25">
      <c r="B5" s="2" t="s">
        <v>8</v>
      </c>
      <c r="C5" s="2" t="s">
        <v>9</v>
      </c>
      <c r="D5" s="2" t="s">
        <v>10</v>
      </c>
      <c r="F5" s="2" t="s">
        <v>11</v>
      </c>
      <c r="G5" s="2" t="s">
        <v>12</v>
      </c>
      <c r="H5" s="2" t="s">
        <v>9</v>
      </c>
      <c r="I5" s="2" t="s">
        <v>10</v>
      </c>
    </row>
    <row r="6" spans="2:9" x14ac:dyDescent="0.25">
      <c r="B6" s="3">
        <v>0.47599999999999998</v>
      </c>
      <c r="C6" s="3">
        <v>0.40600000000000003</v>
      </c>
      <c r="D6" s="3">
        <v>0.11899999999999999</v>
      </c>
      <c r="E6" s="5"/>
      <c r="F6" s="3">
        <v>0.14599999999999999</v>
      </c>
      <c r="G6" s="3">
        <v>0.245</v>
      </c>
      <c r="H6" s="3">
        <v>0.49</v>
      </c>
      <c r="I6" s="3">
        <v>0.11899999999999999</v>
      </c>
    </row>
    <row r="8" spans="2:9" x14ac:dyDescent="0.25">
      <c r="B8" s="129" t="s">
        <v>14</v>
      </c>
      <c r="C8" s="129"/>
      <c r="D8" s="129"/>
      <c r="F8" s="1" t="s">
        <v>7</v>
      </c>
    </row>
    <row r="9" spans="2:9" x14ac:dyDescent="0.25">
      <c r="B9" s="2" t="s">
        <v>8</v>
      </c>
      <c r="C9" s="2" t="s">
        <v>9</v>
      </c>
      <c r="D9" s="2" t="s">
        <v>10</v>
      </c>
      <c r="F9" s="4">
        <v>75815</v>
      </c>
    </row>
    <row r="10" spans="2:9" x14ac:dyDescent="0.25">
      <c r="B10" s="3">
        <v>0.47199999999999998</v>
      </c>
      <c r="C10" s="3">
        <v>0.434</v>
      </c>
      <c r="D10" s="3">
        <v>9.4399999999999998E-2</v>
      </c>
    </row>
  </sheetData>
  <mergeCells count="4">
    <mergeCell ref="F4:I4"/>
    <mergeCell ref="B8:D8"/>
    <mergeCell ref="B4:D4"/>
    <mergeCell ref="B2:I2"/>
  </mergeCells>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D784E1-8AC3-4ADC-8C89-972E6D2BAA7B}">
  <dimension ref="B2:U42"/>
  <sheetViews>
    <sheetView zoomScale="85" zoomScaleNormal="85" workbookViewId="0">
      <selection activeCell="M37" sqref="M37"/>
    </sheetView>
  </sheetViews>
  <sheetFormatPr defaultRowHeight="15" x14ac:dyDescent="0.25"/>
  <cols>
    <col min="2" max="2" width="13.140625" customWidth="1"/>
    <col min="7" max="8" width="9.5703125" bestFit="1" customWidth="1"/>
    <col min="10" max="10" width="10.42578125" customWidth="1"/>
    <col min="13" max="13" width="16.28515625" bestFit="1" customWidth="1"/>
    <col min="18" max="18" width="9.42578125" customWidth="1"/>
  </cols>
  <sheetData>
    <row r="2" spans="2:21" ht="18.75" x14ac:dyDescent="0.3">
      <c r="B2" s="125" t="s">
        <v>362</v>
      </c>
      <c r="C2" s="125"/>
      <c r="D2" s="125"/>
      <c r="E2" s="125"/>
      <c r="F2" s="125"/>
      <c r="G2" s="125"/>
      <c r="H2" s="125"/>
      <c r="I2" s="125"/>
      <c r="J2" s="125"/>
      <c r="K2" s="125"/>
      <c r="L2" s="125"/>
      <c r="M2" s="125"/>
      <c r="N2" s="125"/>
      <c r="O2" s="125"/>
      <c r="P2" s="125"/>
      <c r="Q2" s="125"/>
      <c r="R2" s="125"/>
      <c r="S2" s="125"/>
      <c r="T2" s="125"/>
      <c r="U2" s="125"/>
    </row>
    <row r="3" spans="2:21" ht="55.15" customHeight="1" x14ac:dyDescent="0.25">
      <c r="B3" s="134" t="s">
        <v>367</v>
      </c>
      <c r="C3" s="202"/>
      <c r="D3" s="202"/>
      <c r="E3" s="202"/>
      <c r="F3" s="202"/>
      <c r="G3" s="202"/>
      <c r="H3" s="202"/>
      <c r="I3" s="202"/>
      <c r="J3" s="202"/>
      <c r="K3" s="202"/>
      <c r="L3" s="202"/>
      <c r="M3" s="202"/>
      <c r="N3" s="202"/>
      <c r="O3" s="202"/>
      <c r="P3" s="202"/>
      <c r="Q3" s="202"/>
      <c r="R3" s="202"/>
      <c r="S3" s="202"/>
      <c r="T3" s="202"/>
      <c r="U3" s="202"/>
    </row>
    <row r="4" spans="2:21" ht="75" customHeight="1" x14ac:dyDescent="0.25">
      <c r="B4" s="202"/>
      <c r="C4" s="202"/>
      <c r="D4" s="202"/>
      <c r="E4" s="202"/>
      <c r="F4" s="202"/>
      <c r="G4" s="202"/>
      <c r="H4" s="202"/>
      <c r="I4" s="202"/>
      <c r="J4" s="202"/>
      <c r="K4" s="202"/>
      <c r="L4" s="202"/>
      <c r="M4" s="202"/>
      <c r="N4" s="202"/>
      <c r="O4" s="202"/>
      <c r="P4" s="202"/>
      <c r="Q4" s="202"/>
      <c r="R4" s="202"/>
      <c r="S4" s="202"/>
      <c r="T4" s="202"/>
      <c r="U4" s="202"/>
    </row>
    <row r="7" spans="2:21" x14ac:dyDescent="0.25">
      <c r="C7" s="205" t="s">
        <v>353</v>
      </c>
      <c r="D7" s="205"/>
      <c r="E7" s="205"/>
      <c r="F7" s="205"/>
    </row>
    <row r="8" spans="2:21" x14ac:dyDescent="0.25">
      <c r="B8" s="2" t="s">
        <v>363</v>
      </c>
      <c r="C8" s="4">
        <v>135</v>
      </c>
      <c r="D8" s="4">
        <v>65</v>
      </c>
      <c r="E8" s="4">
        <v>-5</v>
      </c>
      <c r="F8" s="4">
        <v>-210</v>
      </c>
    </row>
    <row r="10" spans="2:21" x14ac:dyDescent="0.25">
      <c r="B10" s="129" t="s">
        <v>335</v>
      </c>
      <c r="C10" s="129"/>
      <c r="D10" s="129"/>
      <c r="E10" s="129"/>
      <c r="F10" s="129"/>
      <c r="G10" s="129"/>
      <c r="H10" s="129"/>
      <c r="I10" s="129"/>
      <c r="J10" s="129"/>
      <c r="M10" s="129" t="s">
        <v>364</v>
      </c>
      <c r="N10" s="129"/>
      <c r="O10" s="129"/>
      <c r="P10" s="129"/>
      <c r="Q10" s="129"/>
      <c r="R10" s="129"/>
      <c r="S10" s="129"/>
      <c r="T10" s="129"/>
      <c r="U10" s="129"/>
    </row>
    <row r="11" spans="2:21" ht="17.25" customHeight="1" x14ac:dyDescent="0.25">
      <c r="B11" s="69" t="s">
        <v>335</v>
      </c>
      <c r="C11" s="4" t="s">
        <v>259</v>
      </c>
      <c r="D11" s="4" t="s">
        <v>336</v>
      </c>
      <c r="E11" s="4"/>
      <c r="F11" s="4"/>
      <c r="G11" s="2" t="s">
        <v>338</v>
      </c>
      <c r="H11" s="204"/>
      <c r="I11" s="204"/>
      <c r="J11" s="204"/>
      <c r="M11" s="69" t="s">
        <v>355</v>
      </c>
      <c r="N11" s="4" t="s">
        <v>259</v>
      </c>
      <c r="O11" s="4" t="s">
        <v>336</v>
      </c>
      <c r="P11" s="4"/>
      <c r="Q11" s="4"/>
      <c r="R11" s="2" t="s">
        <v>338</v>
      </c>
      <c r="S11" s="204"/>
      <c r="T11" s="204"/>
      <c r="U11" s="204"/>
    </row>
    <row r="12" spans="2:21" x14ac:dyDescent="0.25">
      <c r="B12" s="2" t="s">
        <v>347</v>
      </c>
      <c r="C12" s="4">
        <v>25000</v>
      </c>
      <c r="D12" s="4">
        <v>25000</v>
      </c>
      <c r="E12" s="4">
        <v>25000</v>
      </c>
      <c r="F12" s="4">
        <v>25000</v>
      </c>
      <c r="G12" s="203">
        <f>C13*$C$8+D13*$D$8+E13*$E$8+F13*$F$8</f>
        <v>-3.75</v>
      </c>
      <c r="H12" s="204"/>
      <c r="I12" s="204"/>
      <c r="J12" s="204"/>
      <c r="M12" s="2" t="s">
        <v>347</v>
      </c>
      <c r="N12" s="4">
        <v>20000</v>
      </c>
      <c r="O12" s="4">
        <v>30000</v>
      </c>
      <c r="P12" s="4">
        <v>25000</v>
      </c>
      <c r="Q12" s="4">
        <v>25000</v>
      </c>
      <c r="R12" s="203">
        <f>N13*$C$8+O13*$D$8+P13*$E$8+Q13*$F$8</f>
        <v>49.400000000000006</v>
      </c>
      <c r="S12" s="204"/>
      <c r="T12" s="204"/>
      <c r="U12" s="204"/>
    </row>
    <row r="13" spans="2:21" x14ac:dyDescent="0.25">
      <c r="B13" s="2" t="s">
        <v>342</v>
      </c>
      <c r="C13" s="43">
        <v>0.25</v>
      </c>
      <c r="D13" s="43">
        <v>0.25</v>
      </c>
      <c r="E13" s="43">
        <v>0.25</v>
      </c>
      <c r="F13" s="43">
        <v>0.25</v>
      </c>
      <c r="G13" s="203"/>
      <c r="H13" s="204"/>
      <c r="I13" s="204"/>
      <c r="J13" s="204"/>
      <c r="M13" s="2" t="s">
        <v>342</v>
      </c>
      <c r="N13" s="43">
        <v>0.37</v>
      </c>
      <c r="O13" s="43">
        <v>0.33</v>
      </c>
      <c r="P13" s="43">
        <v>0.2</v>
      </c>
      <c r="Q13" s="43">
        <v>0.1</v>
      </c>
      <c r="R13" s="203"/>
      <c r="S13" s="204"/>
      <c r="T13" s="204"/>
      <c r="U13" s="204"/>
    </row>
    <row r="14" spans="2:21" x14ac:dyDescent="0.25">
      <c r="B14" s="128" t="s">
        <v>337</v>
      </c>
      <c r="C14" s="175" t="s">
        <v>340</v>
      </c>
      <c r="D14" s="175"/>
      <c r="E14" s="175"/>
      <c r="F14" s="175"/>
      <c r="G14" s="175"/>
      <c r="H14" s="175"/>
      <c r="I14" s="175"/>
      <c r="J14" s="175"/>
      <c r="M14" s="128" t="s">
        <v>337</v>
      </c>
      <c r="N14" s="175" t="s">
        <v>340</v>
      </c>
      <c r="O14" s="175"/>
      <c r="P14" s="175"/>
      <c r="Q14" s="175"/>
      <c r="R14" s="175"/>
      <c r="S14" s="175"/>
      <c r="T14" s="175"/>
      <c r="U14" s="175"/>
    </row>
    <row r="15" spans="2:21" x14ac:dyDescent="0.25">
      <c r="B15" s="128"/>
      <c r="C15" s="2" t="s">
        <v>330</v>
      </c>
      <c r="D15" s="2" t="s">
        <v>331</v>
      </c>
      <c r="E15" s="2" t="s">
        <v>332</v>
      </c>
      <c r="F15" s="2" t="s">
        <v>341</v>
      </c>
      <c r="G15" s="2" t="s">
        <v>356</v>
      </c>
      <c r="H15" s="2" t="s">
        <v>338</v>
      </c>
      <c r="I15" s="2" t="s">
        <v>339</v>
      </c>
      <c r="J15" s="2" t="s">
        <v>357</v>
      </c>
      <c r="M15" s="128"/>
      <c r="N15" s="2" t="s">
        <v>330</v>
      </c>
      <c r="O15" s="2" t="s">
        <v>331</v>
      </c>
      <c r="P15" s="2" t="s">
        <v>332</v>
      </c>
      <c r="Q15" s="2" t="s">
        <v>341</v>
      </c>
      <c r="R15" s="2" t="s">
        <v>356</v>
      </c>
      <c r="S15" s="2" t="s">
        <v>338</v>
      </c>
      <c r="T15" s="2" t="s">
        <v>339</v>
      </c>
      <c r="U15" s="2" t="s">
        <v>357</v>
      </c>
    </row>
    <row r="16" spans="2:21" x14ac:dyDescent="0.25">
      <c r="B16" s="2" t="s">
        <v>351</v>
      </c>
      <c r="C16" s="43">
        <v>0.53</v>
      </c>
      <c r="D16" s="43">
        <v>0.3</v>
      </c>
      <c r="E16" s="43">
        <v>0.12</v>
      </c>
      <c r="F16" s="43">
        <v>0.05</v>
      </c>
      <c r="G16" s="71">
        <v>37000</v>
      </c>
      <c r="H16" s="72">
        <f t="shared" ref="H16:H25" si="0">C16*$C$8+D16*$D$8+E16*$E$8+F16*$F$8</f>
        <v>79.95</v>
      </c>
      <c r="I16" s="72">
        <f t="shared" ref="I16:I25" si="1">H16-$G$12</f>
        <v>83.7</v>
      </c>
      <c r="J16" s="4">
        <f t="shared" ref="J16:J25" si="2">1000*I16/(G16-$C$12)</f>
        <v>6.9749999999999996</v>
      </c>
      <c r="M16" s="2" t="s">
        <v>343</v>
      </c>
      <c r="N16" s="43">
        <v>0.72</v>
      </c>
      <c r="O16" s="43">
        <v>0.24</v>
      </c>
      <c r="P16" s="43">
        <v>0.03</v>
      </c>
      <c r="Q16" s="43">
        <v>0.01</v>
      </c>
      <c r="R16" s="71">
        <v>38000</v>
      </c>
      <c r="S16" s="72">
        <f t="shared" ref="S16:S21" si="3">N16*$C$8+O16*$D$8+P16*$E$8+Q16*$F$8</f>
        <v>110.55</v>
      </c>
      <c r="T16" s="72">
        <f t="shared" ref="T16:T21" si="4">S16-R$12</f>
        <v>61.149999999999991</v>
      </c>
      <c r="U16" s="4">
        <f t="shared" ref="U16:U21" si="5">1000*T16/(R16-O$12)</f>
        <v>7.6437499999999989</v>
      </c>
    </row>
    <row r="17" spans="2:21" x14ac:dyDescent="0.25">
      <c r="B17" s="70" t="s">
        <v>354</v>
      </c>
      <c r="C17" s="43">
        <v>0.15</v>
      </c>
      <c r="D17" s="43">
        <v>0.23</v>
      </c>
      <c r="E17" s="43">
        <v>0.3</v>
      </c>
      <c r="F17" s="43">
        <v>0.31</v>
      </c>
      <c r="G17" s="71">
        <v>21000</v>
      </c>
      <c r="H17" s="72">
        <f t="shared" si="0"/>
        <v>-31.399999999999991</v>
      </c>
      <c r="I17" s="72">
        <f t="shared" si="1"/>
        <v>-27.649999999999991</v>
      </c>
      <c r="J17" s="4">
        <f t="shared" si="2"/>
        <v>6.9124999999999979</v>
      </c>
      <c r="M17" s="70" t="s">
        <v>348</v>
      </c>
      <c r="N17" s="43">
        <v>0.47</v>
      </c>
      <c r="O17" s="43">
        <v>0.35</v>
      </c>
      <c r="P17" s="43">
        <v>0.13500000000000001</v>
      </c>
      <c r="Q17" s="43">
        <v>4.4999999999999998E-2</v>
      </c>
      <c r="R17" s="71">
        <v>32000</v>
      </c>
      <c r="S17" s="72">
        <f t="shared" si="3"/>
        <v>76.074999999999989</v>
      </c>
      <c r="T17" s="72">
        <f t="shared" si="4"/>
        <v>26.674999999999983</v>
      </c>
      <c r="U17" s="4">
        <f t="shared" si="5"/>
        <v>13.337499999999991</v>
      </c>
    </row>
    <row r="18" spans="2:21" x14ac:dyDescent="0.25">
      <c r="B18" s="2" t="s">
        <v>352</v>
      </c>
      <c r="C18" s="43">
        <v>0.06</v>
      </c>
      <c r="D18" s="43">
        <v>0.14000000000000001</v>
      </c>
      <c r="E18" s="43">
        <v>0.22</v>
      </c>
      <c r="F18" s="43">
        <v>0.57999999999999996</v>
      </c>
      <c r="G18" s="71">
        <v>13000</v>
      </c>
      <c r="H18" s="72">
        <f t="shared" si="0"/>
        <v>-105.69999999999999</v>
      </c>
      <c r="I18" s="72">
        <f t="shared" si="1"/>
        <v>-101.94999999999999</v>
      </c>
      <c r="J18" s="4">
        <f t="shared" si="2"/>
        <v>8.4958333333333318</v>
      </c>
      <c r="M18" s="70" t="s">
        <v>358</v>
      </c>
      <c r="N18" s="43">
        <v>0.18</v>
      </c>
      <c r="O18" s="43">
        <v>0.2</v>
      </c>
      <c r="P18" s="43">
        <v>0.27</v>
      </c>
      <c r="Q18" s="43">
        <v>0.36</v>
      </c>
      <c r="R18" s="71">
        <v>22000</v>
      </c>
      <c r="S18" s="72">
        <f t="shared" si="3"/>
        <v>-39.65</v>
      </c>
      <c r="T18" s="72">
        <f t="shared" si="4"/>
        <v>-89.050000000000011</v>
      </c>
      <c r="U18" s="4">
        <f t="shared" si="5"/>
        <v>11.131250000000001</v>
      </c>
    </row>
    <row r="19" spans="2:21" x14ac:dyDescent="0.25">
      <c r="B19" s="2" t="s">
        <v>343</v>
      </c>
      <c r="C19" s="43">
        <v>0.42</v>
      </c>
      <c r="D19" s="43">
        <v>0.3</v>
      </c>
      <c r="E19" s="43">
        <v>0.18</v>
      </c>
      <c r="F19" s="43">
        <v>0.09</v>
      </c>
      <c r="G19" s="71">
        <v>33000</v>
      </c>
      <c r="H19" s="72">
        <f t="shared" si="0"/>
        <v>56.399999999999984</v>
      </c>
      <c r="I19" s="72">
        <f t="shared" si="1"/>
        <v>60.149999999999984</v>
      </c>
      <c r="J19" s="4">
        <f t="shared" si="2"/>
        <v>7.518749999999998</v>
      </c>
      <c r="M19" s="2" t="s">
        <v>359</v>
      </c>
      <c r="N19" s="43">
        <v>0.14000000000000001</v>
      </c>
      <c r="O19" s="43">
        <v>0.32</v>
      </c>
      <c r="P19" s="43">
        <v>0.32</v>
      </c>
      <c r="Q19" s="43">
        <v>0.32</v>
      </c>
      <c r="R19" s="71">
        <v>22000</v>
      </c>
      <c r="S19" s="72">
        <f t="shared" si="3"/>
        <v>-29.1</v>
      </c>
      <c r="T19" s="72">
        <f t="shared" si="4"/>
        <v>-78.5</v>
      </c>
      <c r="U19" s="4">
        <f t="shared" si="5"/>
        <v>9.8125</v>
      </c>
    </row>
    <row r="20" spans="2:21" x14ac:dyDescent="0.25">
      <c r="B20" s="2" t="s">
        <v>344</v>
      </c>
      <c r="C20" s="43">
        <v>0.42</v>
      </c>
      <c r="D20" s="43">
        <v>0.31</v>
      </c>
      <c r="E20" s="43">
        <v>0.19</v>
      </c>
      <c r="F20" s="43">
        <v>0.09</v>
      </c>
      <c r="G20" s="71">
        <v>33000</v>
      </c>
      <c r="H20" s="72">
        <f t="shared" si="0"/>
        <v>56.999999999999993</v>
      </c>
      <c r="I20" s="72">
        <f t="shared" si="1"/>
        <v>60.749999999999993</v>
      </c>
      <c r="J20" s="4">
        <f t="shared" si="2"/>
        <v>7.5937499999999991</v>
      </c>
      <c r="M20" s="70" t="s">
        <v>360</v>
      </c>
      <c r="N20" s="43">
        <v>0.315</v>
      </c>
      <c r="O20" s="43">
        <v>0.3</v>
      </c>
      <c r="P20" s="43">
        <v>0.22500000000000001</v>
      </c>
      <c r="Q20" s="43">
        <v>0.16</v>
      </c>
      <c r="R20" s="71">
        <v>28000</v>
      </c>
      <c r="S20" s="72">
        <f t="shared" si="3"/>
        <v>27.299999999999997</v>
      </c>
      <c r="T20" s="72">
        <f t="shared" si="4"/>
        <v>-22.100000000000009</v>
      </c>
      <c r="U20" s="4">
        <f t="shared" si="5"/>
        <v>11.050000000000004</v>
      </c>
    </row>
    <row r="21" spans="2:21" x14ac:dyDescent="0.25">
      <c r="B21" s="70" t="s">
        <v>345</v>
      </c>
      <c r="C21" s="43">
        <v>0.16</v>
      </c>
      <c r="D21" s="43">
        <v>0.26</v>
      </c>
      <c r="E21" s="43">
        <v>0.28000000000000003</v>
      </c>
      <c r="F21" s="43">
        <v>0.28000000000000003</v>
      </c>
      <c r="G21" s="71">
        <v>23000</v>
      </c>
      <c r="H21" s="72">
        <f t="shared" si="0"/>
        <v>-21.700000000000003</v>
      </c>
      <c r="I21" s="72">
        <f t="shared" si="1"/>
        <v>-17.950000000000003</v>
      </c>
      <c r="J21" s="4">
        <f t="shared" si="2"/>
        <v>8.9750000000000014</v>
      </c>
      <c r="M21" s="70" t="s">
        <v>361</v>
      </c>
      <c r="N21" s="43">
        <v>0.31</v>
      </c>
      <c r="O21" s="43">
        <v>0.33</v>
      </c>
      <c r="P21" s="43">
        <v>0.24</v>
      </c>
      <c r="Q21" s="43">
        <v>0.12</v>
      </c>
      <c r="R21" s="71">
        <v>28000</v>
      </c>
      <c r="S21" s="72">
        <f t="shared" si="3"/>
        <v>36.899999999999991</v>
      </c>
      <c r="T21" s="72">
        <f t="shared" si="4"/>
        <v>-12.500000000000014</v>
      </c>
      <c r="U21" s="4">
        <f t="shared" si="5"/>
        <v>6.2500000000000071</v>
      </c>
    </row>
    <row r="22" spans="2:21" x14ac:dyDescent="0.25">
      <c r="B22" s="2" t="s">
        <v>346</v>
      </c>
      <c r="C22" s="43">
        <v>0.12</v>
      </c>
      <c r="D22" s="43">
        <v>0.16</v>
      </c>
      <c r="E22" s="43">
        <v>0.25</v>
      </c>
      <c r="F22" s="43">
        <v>0.47</v>
      </c>
      <c r="G22" s="71">
        <v>17000</v>
      </c>
      <c r="H22" s="72">
        <f t="shared" si="0"/>
        <v>-73.349999999999994</v>
      </c>
      <c r="I22" s="72">
        <f t="shared" si="1"/>
        <v>-69.599999999999994</v>
      </c>
      <c r="J22" s="4">
        <f t="shared" si="2"/>
        <v>8.6999999999999993</v>
      </c>
    </row>
    <row r="23" spans="2:21" x14ac:dyDescent="0.25">
      <c r="B23" s="2" t="s">
        <v>348</v>
      </c>
      <c r="C23" s="74">
        <v>0.28999999999999998</v>
      </c>
      <c r="D23" s="74">
        <v>0.28000000000000003</v>
      </c>
      <c r="E23" s="74">
        <v>0.24</v>
      </c>
      <c r="F23" s="74">
        <v>0.19</v>
      </c>
      <c r="G23" s="71">
        <v>27000</v>
      </c>
      <c r="H23" s="72">
        <f t="shared" si="0"/>
        <v>16.25</v>
      </c>
      <c r="I23" s="72">
        <f t="shared" si="1"/>
        <v>20</v>
      </c>
      <c r="J23" s="4">
        <f t="shared" si="2"/>
        <v>10</v>
      </c>
      <c r="M23" s="129" t="s">
        <v>364</v>
      </c>
      <c r="N23" s="129"/>
      <c r="O23" s="129"/>
      <c r="P23" s="129"/>
      <c r="Q23" s="129"/>
      <c r="R23" s="129"/>
      <c r="S23" s="129"/>
      <c r="T23" s="129"/>
      <c r="U23" s="129"/>
    </row>
    <row r="24" spans="2:21" x14ac:dyDescent="0.25">
      <c r="B24" s="70" t="s">
        <v>349</v>
      </c>
      <c r="C24" s="43">
        <v>0.23</v>
      </c>
      <c r="D24" s="43">
        <v>0.24</v>
      </c>
      <c r="E24" s="43">
        <v>0.25</v>
      </c>
      <c r="F24" s="43">
        <v>0.28000000000000003</v>
      </c>
      <c r="G24" s="71">
        <v>24500</v>
      </c>
      <c r="H24" s="72">
        <f t="shared" si="0"/>
        <v>-13.400000000000006</v>
      </c>
      <c r="I24" s="72">
        <f t="shared" si="1"/>
        <v>-9.6500000000000057</v>
      </c>
      <c r="J24" s="4">
        <f t="shared" si="2"/>
        <v>19.300000000000011</v>
      </c>
      <c r="M24" s="69" t="s">
        <v>355</v>
      </c>
      <c r="N24" s="4" t="s">
        <v>259</v>
      </c>
      <c r="O24" s="4" t="s">
        <v>336</v>
      </c>
      <c r="P24" s="4"/>
      <c r="Q24" s="4"/>
      <c r="R24" s="2" t="s">
        <v>338</v>
      </c>
      <c r="S24" s="204"/>
      <c r="T24" s="204"/>
      <c r="U24" s="204"/>
    </row>
    <row r="25" spans="2:21" x14ac:dyDescent="0.25">
      <c r="B25" s="2" t="s">
        <v>350</v>
      </c>
      <c r="C25" s="43">
        <v>0.21</v>
      </c>
      <c r="D25" s="43">
        <v>0.23</v>
      </c>
      <c r="E25" s="43">
        <v>0.25</v>
      </c>
      <c r="F25" s="43">
        <v>0.31</v>
      </c>
      <c r="G25" s="71">
        <v>23000</v>
      </c>
      <c r="H25" s="72">
        <f t="shared" si="0"/>
        <v>-23.049999999999997</v>
      </c>
      <c r="I25" s="72">
        <f t="shared" si="1"/>
        <v>-19.299999999999997</v>
      </c>
      <c r="J25" s="4">
        <f t="shared" si="2"/>
        <v>9.6499999999999986</v>
      </c>
      <c r="M25" s="2" t="s">
        <v>347</v>
      </c>
      <c r="N25" s="4">
        <v>20000</v>
      </c>
      <c r="O25" s="4">
        <v>38000</v>
      </c>
      <c r="P25" s="4">
        <v>25000</v>
      </c>
      <c r="Q25" s="4">
        <v>17000</v>
      </c>
      <c r="R25" s="203">
        <f>N26*$C$8+O26*$D$8+P26*$E$8+Q26*$F$8</f>
        <v>101.50000000000001</v>
      </c>
      <c r="S25" s="204"/>
      <c r="T25" s="204"/>
      <c r="U25" s="204"/>
    </row>
    <row r="26" spans="2:21" x14ac:dyDescent="0.25">
      <c r="M26" s="2" t="s">
        <v>342</v>
      </c>
      <c r="N26" s="43">
        <v>0.66</v>
      </c>
      <c r="O26" s="43">
        <v>0.26</v>
      </c>
      <c r="P26" s="43">
        <v>0.06</v>
      </c>
      <c r="Q26" s="43">
        <v>0.02</v>
      </c>
      <c r="R26" s="203"/>
      <c r="S26" s="204"/>
      <c r="T26" s="204"/>
      <c r="U26" s="204"/>
    </row>
    <row r="27" spans="2:21" x14ac:dyDescent="0.25">
      <c r="B27" s="129" t="s">
        <v>355</v>
      </c>
      <c r="C27" s="129"/>
      <c r="D27" s="129"/>
      <c r="E27" s="129"/>
      <c r="F27" s="129"/>
      <c r="G27" s="129"/>
      <c r="H27" s="129"/>
      <c r="I27" s="129"/>
      <c r="J27" s="129"/>
      <c r="M27" s="128" t="s">
        <v>337</v>
      </c>
      <c r="N27" s="175" t="s">
        <v>340</v>
      </c>
      <c r="O27" s="175"/>
      <c r="P27" s="175"/>
      <c r="Q27" s="175"/>
      <c r="R27" s="175"/>
      <c r="S27" s="175"/>
      <c r="T27" s="175"/>
      <c r="U27" s="175"/>
    </row>
    <row r="28" spans="2:21" x14ac:dyDescent="0.25">
      <c r="B28" s="69" t="s">
        <v>355</v>
      </c>
      <c r="C28" s="4" t="s">
        <v>259</v>
      </c>
      <c r="D28" s="4" t="s">
        <v>336</v>
      </c>
      <c r="E28" s="4"/>
      <c r="F28" s="4"/>
      <c r="G28" s="2" t="s">
        <v>338</v>
      </c>
      <c r="H28" s="204"/>
      <c r="I28" s="204"/>
      <c r="J28" s="204"/>
      <c r="M28" s="128"/>
      <c r="N28" s="2" t="s">
        <v>330</v>
      </c>
      <c r="O28" s="2" t="s">
        <v>331</v>
      </c>
      <c r="P28" s="2" t="s">
        <v>332</v>
      </c>
      <c r="Q28" s="2" t="s">
        <v>341</v>
      </c>
      <c r="R28" s="2" t="s">
        <v>356</v>
      </c>
      <c r="S28" s="2" t="s">
        <v>338</v>
      </c>
      <c r="T28" s="2" t="s">
        <v>339</v>
      </c>
      <c r="U28" s="2" t="s">
        <v>357</v>
      </c>
    </row>
    <row r="29" spans="2:21" x14ac:dyDescent="0.25">
      <c r="B29" s="2" t="s">
        <v>347</v>
      </c>
      <c r="C29" s="4">
        <v>25000</v>
      </c>
      <c r="D29" s="4">
        <v>25000</v>
      </c>
      <c r="E29" s="4">
        <v>25000</v>
      </c>
      <c r="F29" s="4">
        <v>25000</v>
      </c>
      <c r="G29" s="203">
        <f>C30*$C$8+D30*$D$8+E30*$E$8+F30*$F$8</f>
        <v>-5.1499999999999986</v>
      </c>
      <c r="H29" s="204"/>
      <c r="I29" s="204"/>
      <c r="J29" s="204"/>
      <c r="M29" s="2" t="s">
        <v>343</v>
      </c>
      <c r="N29" s="43">
        <v>0.94</v>
      </c>
      <c r="O29" s="43">
        <v>0.06</v>
      </c>
      <c r="P29" s="43">
        <v>0</v>
      </c>
      <c r="Q29" s="43">
        <v>0</v>
      </c>
      <c r="R29" s="71">
        <v>46000</v>
      </c>
      <c r="S29" s="72">
        <f t="shared" ref="S29:S36" si="6">N29*$C$8+O29*$D$8+P29*$E$8+Q29*$F$8</f>
        <v>130.79999999999998</v>
      </c>
      <c r="T29" s="72">
        <f>S29-R$25</f>
        <v>29.299999999999969</v>
      </c>
      <c r="U29" s="4">
        <f>1000*T29/(R29-O$25)</f>
        <v>3.6624999999999961</v>
      </c>
    </row>
    <row r="30" spans="2:21" x14ac:dyDescent="0.25">
      <c r="B30" s="2" t="s">
        <v>342</v>
      </c>
      <c r="C30" s="43">
        <v>0.24</v>
      </c>
      <c r="D30" s="43">
        <v>0.25</v>
      </c>
      <c r="E30" s="43">
        <v>0.26</v>
      </c>
      <c r="F30" s="43">
        <v>0.25</v>
      </c>
      <c r="G30" s="203"/>
      <c r="H30" s="204"/>
      <c r="I30" s="204"/>
      <c r="J30" s="204"/>
      <c r="M30" s="70" t="s">
        <v>348</v>
      </c>
      <c r="N30" s="43">
        <v>0.79</v>
      </c>
      <c r="O30" s="43">
        <v>0.18</v>
      </c>
      <c r="P30" s="43">
        <v>0.02</v>
      </c>
      <c r="Q30" s="43">
        <v>0</v>
      </c>
      <c r="R30" s="71">
        <v>40000</v>
      </c>
      <c r="S30" s="72">
        <f t="shared" si="6"/>
        <v>118.25000000000001</v>
      </c>
      <c r="T30" s="72">
        <f t="shared" ref="T30:T35" si="7">S30-R$25</f>
        <v>16.75</v>
      </c>
      <c r="U30" s="4">
        <f t="shared" ref="U30:U36" si="8">1000*T30/(R30-O$25)</f>
        <v>8.375</v>
      </c>
    </row>
    <row r="31" spans="2:21" x14ac:dyDescent="0.25">
      <c r="B31" s="128" t="s">
        <v>337</v>
      </c>
      <c r="C31" s="175" t="s">
        <v>340</v>
      </c>
      <c r="D31" s="175"/>
      <c r="E31" s="175"/>
      <c r="F31" s="175"/>
      <c r="G31" s="175"/>
      <c r="H31" s="175"/>
      <c r="I31" s="175"/>
      <c r="J31" s="175"/>
      <c r="M31" s="70" t="s">
        <v>358</v>
      </c>
      <c r="N31" s="43">
        <v>0.39</v>
      </c>
      <c r="O31" s="43">
        <v>0.35</v>
      </c>
      <c r="P31" s="43">
        <v>0.19</v>
      </c>
      <c r="Q31" s="43">
        <v>7.0000000000000007E-2</v>
      </c>
      <c r="R31" s="71">
        <v>30000</v>
      </c>
      <c r="S31" s="72">
        <f t="shared" si="6"/>
        <v>59.75</v>
      </c>
      <c r="T31" s="72">
        <f t="shared" si="7"/>
        <v>-41.750000000000014</v>
      </c>
      <c r="U31" s="4">
        <f t="shared" si="8"/>
        <v>5.2187500000000018</v>
      </c>
    </row>
    <row r="32" spans="2:21" x14ac:dyDescent="0.25">
      <c r="B32" s="128"/>
      <c r="C32" s="2" t="s">
        <v>330</v>
      </c>
      <c r="D32" s="2" t="s">
        <v>331</v>
      </c>
      <c r="E32" s="2" t="s">
        <v>332</v>
      </c>
      <c r="F32" s="2" t="s">
        <v>341</v>
      </c>
      <c r="G32" s="2" t="s">
        <v>356</v>
      </c>
      <c r="H32" s="2" t="s">
        <v>338</v>
      </c>
      <c r="I32" s="2" t="s">
        <v>339</v>
      </c>
      <c r="J32" s="2" t="s">
        <v>357</v>
      </c>
      <c r="M32" s="2" t="s">
        <v>359</v>
      </c>
      <c r="N32" s="43">
        <v>0.3</v>
      </c>
      <c r="O32" s="43">
        <v>0.42</v>
      </c>
      <c r="P32" s="43">
        <v>0.21</v>
      </c>
      <c r="Q32" s="43">
        <v>7.0000000000000007E-2</v>
      </c>
      <c r="R32" s="71">
        <v>30000</v>
      </c>
      <c r="S32" s="72">
        <f t="shared" si="6"/>
        <v>52.05</v>
      </c>
      <c r="T32" s="72">
        <f t="shared" si="7"/>
        <v>-49.450000000000017</v>
      </c>
      <c r="U32" s="4">
        <f t="shared" si="8"/>
        <v>6.1812500000000021</v>
      </c>
    </row>
    <row r="33" spans="2:21" x14ac:dyDescent="0.25">
      <c r="B33" s="2" t="s">
        <v>351</v>
      </c>
      <c r="C33" s="43">
        <v>0.71</v>
      </c>
      <c r="D33" s="43">
        <v>0.24</v>
      </c>
      <c r="E33" s="43">
        <v>0.04</v>
      </c>
      <c r="F33" s="43">
        <v>0.01</v>
      </c>
      <c r="G33" s="71">
        <v>37000</v>
      </c>
      <c r="H33" s="72">
        <f t="shared" ref="H33:H42" si="9">C33*$C$8+D33*$D$8+E33*$E$8+F33*$F$8</f>
        <v>109.14999999999999</v>
      </c>
      <c r="I33" s="72">
        <f t="shared" ref="I33:I42" si="10">H33-G$29</f>
        <v>114.29999999999998</v>
      </c>
      <c r="J33" s="4">
        <f t="shared" ref="J33:J42" si="11">1000*I33/(G33-$C$12)</f>
        <v>9.5249999999999986</v>
      </c>
      <c r="M33" s="70" t="s">
        <v>360</v>
      </c>
      <c r="N33" s="43">
        <v>0.67</v>
      </c>
      <c r="O33" s="43">
        <v>0.27</v>
      </c>
      <c r="P33" s="43">
        <v>0.05</v>
      </c>
      <c r="Q33" s="43">
        <v>0.01</v>
      </c>
      <c r="R33" s="71">
        <v>36000</v>
      </c>
      <c r="S33" s="72">
        <f t="shared" si="6"/>
        <v>105.65</v>
      </c>
      <c r="T33" s="72">
        <f t="shared" si="7"/>
        <v>4.1499999999999915</v>
      </c>
      <c r="U33" s="4">
        <f t="shared" si="8"/>
        <v>-2.0749999999999957</v>
      </c>
    </row>
    <row r="34" spans="2:21" x14ac:dyDescent="0.25">
      <c r="B34" s="70" t="s">
        <v>354</v>
      </c>
      <c r="C34" s="43">
        <v>0.1</v>
      </c>
      <c r="D34" s="43">
        <v>0.3</v>
      </c>
      <c r="E34" s="43">
        <v>0.33</v>
      </c>
      <c r="F34" s="43">
        <v>0.37</v>
      </c>
      <c r="G34" s="71">
        <v>21000</v>
      </c>
      <c r="H34" s="72">
        <f t="shared" si="9"/>
        <v>-46.35</v>
      </c>
      <c r="I34" s="72">
        <f t="shared" si="10"/>
        <v>-41.2</v>
      </c>
      <c r="J34" s="4">
        <f t="shared" si="11"/>
        <v>10.3</v>
      </c>
      <c r="M34" s="70" t="s">
        <v>361</v>
      </c>
      <c r="N34" s="43">
        <v>0.64</v>
      </c>
      <c r="O34" s="43">
        <v>0.3</v>
      </c>
      <c r="P34" s="43">
        <v>0.05</v>
      </c>
      <c r="Q34" s="43">
        <v>0.01</v>
      </c>
      <c r="R34" s="71">
        <v>36000</v>
      </c>
      <c r="S34" s="72">
        <f t="shared" si="6"/>
        <v>103.55000000000001</v>
      </c>
      <c r="T34" s="72">
        <f t="shared" si="7"/>
        <v>2.0499999999999972</v>
      </c>
      <c r="U34" s="4">
        <f t="shared" si="8"/>
        <v>-1.0249999999999986</v>
      </c>
    </row>
    <row r="35" spans="2:21" x14ac:dyDescent="0.25">
      <c r="B35" s="2" t="s">
        <v>352</v>
      </c>
      <c r="C35" s="43">
        <v>0.04</v>
      </c>
      <c r="D35" s="43">
        <v>0.1</v>
      </c>
      <c r="E35" s="43">
        <v>0.15</v>
      </c>
      <c r="F35" s="43">
        <v>0.71</v>
      </c>
      <c r="G35" s="71">
        <v>13000</v>
      </c>
      <c r="H35" s="72">
        <f t="shared" si="9"/>
        <v>-137.94999999999999</v>
      </c>
      <c r="I35" s="72">
        <f t="shared" si="10"/>
        <v>-132.79999999999998</v>
      </c>
      <c r="J35" s="4">
        <f t="shared" si="11"/>
        <v>11.066666666666665</v>
      </c>
      <c r="M35" s="2" t="s">
        <v>366</v>
      </c>
      <c r="N35" s="43">
        <v>0.44</v>
      </c>
      <c r="O35" s="43">
        <v>0.33</v>
      </c>
      <c r="P35" s="43">
        <v>0.16</v>
      </c>
      <c r="Q35" s="43">
        <v>7.0000000000000007E-2</v>
      </c>
      <c r="R35" s="4">
        <v>32000</v>
      </c>
      <c r="S35" s="72">
        <f t="shared" si="6"/>
        <v>65.349999999999994</v>
      </c>
      <c r="T35" s="72">
        <f t="shared" si="7"/>
        <v>-36.15000000000002</v>
      </c>
      <c r="U35" s="4">
        <f t="shared" si="8"/>
        <v>6.0250000000000039</v>
      </c>
    </row>
    <row r="36" spans="2:21" x14ac:dyDescent="0.25">
      <c r="B36" s="2" t="s">
        <v>343</v>
      </c>
      <c r="C36" s="43">
        <v>0.55000000000000004</v>
      </c>
      <c r="D36" s="43">
        <v>0.33</v>
      </c>
      <c r="E36" s="43">
        <v>0.1</v>
      </c>
      <c r="F36" s="43">
        <v>0.02</v>
      </c>
      <c r="G36" s="71">
        <v>33000</v>
      </c>
      <c r="H36" s="72">
        <f t="shared" si="9"/>
        <v>91</v>
      </c>
      <c r="I36" s="72">
        <f t="shared" si="10"/>
        <v>96.15</v>
      </c>
      <c r="J36" s="4">
        <f t="shared" si="11"/>
        <v>12.018750000000001</v>
      </c>
      <c r="M36" s="2" t="s">
        <v>365</v>
      </c>
      <c r="N36" s="43">
        <v>0.59</v>
      </c>
      <c r="O36" s="43">
        <v>0.3</v>
      </c>
      <c r="P36" s="43">
        <v>0.09</v>
      </c>
      <c r="Q36" s="43">
        <v>0.02</v>
      </c>
      <c r="R36" s="4">
        <v>36000</v>
      </c>
      <c r="S36" s="72">
        <f t="shared" si="6"/>
        <v>94.499999999999986</v>
      </c>
      <c r="T36" s="72">
        <f t="shared" ref="T36" si="12">S36-R$25</f>
        <v>-7.0000000000000284</v>
      </c>
      <c r="U36" s="4">
        <f t="shared" si="8"/>
        <v>3.5000000000000142</v>
      </c>
    </row>
    <row r="37" spans="2:21" x14ac:dyDescent="0.25">
      <c r="B37" s="2" t="s">
        <v>344</v>
      </c>
      <c r="C37" s="43">
        <v>0.52</v>
      </c>
      <c r="D37" s="43">
        <v>0.34</v>
      </c>
      <c r="E37" s="43">
        <v>0.11</v>
      </c>
      <c r="F37" s="43">
        <v>0.03</v>
      </c>
      <c r="G37" s="71">
        <v>33000</v>
      </c>
      <c r="H37" s="72">
        <f t="shared" si="9"/>
        <v>85.450000000000017</v>
      </c>
      <c r="I37" s="72">
        <f t="shared" si="10"/>
        <v>90.600000000000023</v>
      </c>
      <c r="J37" s="4">
        <f t="shared" si="11"/>
        <v>11.325000000000003</v>
      </c>
    </row>
    <row r="38" spans="2:21" x14ac:dyDescent="0.25">
      <c r="B38" s="70" t="s">
        <v>345</v>
      </c>
      <c r="C38" s="43">
        <v>0.16</v>
      </c>
      <c r="D38" s="43">
        <v>0.26</v>
      </c>
      <c r="E38" s="43">
        <v>0.31</v>
      </c>
      <c r="F38" s="43">
        <v>0.27</v>
      </c>
      <c r="G38" s="71">
        <v>23000</v>
      </c>
      <c r="H38" s="72">
        <f t="shared" si="9"/>
        <v>-19.75</v>
      </c>
      <c r="I38" s="72">
        <f t="shared" si="10"/>
        <v>-14.600000000000001</v>
      </c>
      <c r="J38" s="4">
        <f t="shared" si="11"/>
        <v>7.3000000000000007</v>
      </c>
    </row>
    <row r="39" spans="2:21" x14ac:dyDescent="0.25">
      <c r="B39" s="2" t="s">
        <v>346</v>
      </c>
      <c r="C39" s="43">
        <v>7.0000000000000007E-2</v>
      </c>
      <c r="D39" s="43">
        <v>0.14000000000000001</v>
      </c>
      <c r="E39" s="43">
        <v>0.19</v>
      </c>
      <c r="F39" s="43">
        <v>0.6</v>
      </c>
      <c r="G39" s="71">
        <v>17000</v>
      </c>
      <c r="H39" s="72">
        <f t="shared" si="9"/>
        <v>-108.39999999999999</v>
      </c>
      <c r="I39" s="72">
        <f t="shared" si="10"/>
        <v>-103.25</v>
      </c>
      <c r="J39" s="4">
        <f t="shared" si="11"/>
        <v>12.90625</v>
      </c>
    </row>
    <row r="40" spans="2:21" x14ac:dyDescent="0.25">
      <c r="B40" s="2" t="s">
        <v>348</v>
      </c>
      <c r="C40" s="74">
        <v>0.3</v>
      </c>
      <c r="D40" s="74">
        <v>0.28000000000000003</v>
      </c>
      <c r="E40" s="74">
        <v>0.23</v>
      </c>
      <c r="F40" s="74">
        <v>0.19</v>
      </c>
      <c r="G40" s="71">
        <v>27000</v>
      </c>
      <c r="H40" s="72">
        <f t="shared" si="9"/>
        <v>17.650000000000006</v>
      </c>
      <c r="I40" s="72">
        <f t="shared" si="10"/>
        <v>22.800000000000004</v>
      </c>
      <c r="J40" s="4">
        <f t="shared" si="11"/>
        <v>11.400000000000002</v>
      </c>
    </row>
    <row r="41" spans="2:21" x14ac:dyDescent="0.25">
      <c r="B41" s="70" t="s">
        <v>349</v>
      </c>
      <c r="C41" s="43">
        <v>0.21</v>
      </c>
      <c r="D41" s="43">
        <v>0.25</v>
      </c>
      <c r="E41" s="43">
        <v>0.26</v>
      </c>
      <c r="F41" s="43">
        <v>0.28000000000000003</v>
      </c>
      <c r="G41" s="71">
        <v>24500</v>
      </c>
      <c r="H41" s="72">
        <f t="shared" si="9"/>
        <v>-15.500000000000007</v>
      </c>
      <c r="I41" s="72">
        <f t="shared" si="10"/>
        <v>-10.350000000000009</v>
      </c>
      <c r="J41" s="4">
        <f t="shared" si="11"/>
        <v>20.700000000000017</v>
      </c>
    </row>
    <row r="42" spans="2:21" x14ac:dyDescent="0.25">
      <c r="B42" s="2" t="s">
        <v>350</v>
      </c>
      <c r="C42" s="43">
        <v>0.18</v>
      </c>
      <c r="D42" s="43">
        <v>0.21</v>
      </c>
      <c r="E42" s="43">
        <v>0.24</v>
      </c>
      <c r="F42" s="43">
        <v>0.37</v>
      </c>
      <c r="G42" s="71">
        <v>23000</v>
      </c>
      <c r="H42" s="72">
        <f t="shared" si="9"/>
        <v>-40.950000000000003</v>
      </c>
      <c r="I42" s="72">
        <f t="shared" si="10"/>
        <v>-35.800000000000004</v>
      </c>
      <c r="J42" s="4">
        <f t="shared" si="11"/>
        <v>17.900000000000002</v>
      </c>
    </row>
  </sheetData>
  <mergeCells count="23">
    <mergeCell ref="M27:M28"/>
    <mergeCell ref="N27:U27"/>
    <mergeCell ref="B3:U4"/>
    <mergeCell ref="B2:U2"/>
    <mergeCell ref="M23:U23"/>
    <mergeCell ref="S24:U26"/>
    <mergeCell ref="R25:R26"/>
    <mergeCell ref="M10:U10"/>
    <mergeCell ref="S11:U13"/>
    <mergeCell ref="R12:R13"/>
    <mergeCell ref="M14:M15"/>
    <mergeCell ref="N14:U14"/>
    <mergeCell ref="B10:J10"/>
    <mergeCell ref="H11:J13"/>
    <mergeCell ref="C14:J14"/>
    <mergeCell ref="C7:F7"/>
    <mergeCell ref="B31:B32"/>
    <mergeCell ref="C31:J31"/>
    <mergeCell ref="B14:B15"/>
    <mergeCell ref="G12:G13"/>
    <mergeCell ref="B27:J27"/>
    <mergeCell ref="H28:J30"/>
    <mergeCell ref="G29:G30"/>
  </mergeCells>
  <phoneticPr fontId="5" type="noConversion"/>
  <conditionalFormatting sqref="G12:G13">
    <cfRule type="cellIs" dxfId="24" priority="62" operator="between">
      <formula>-20</formula>
      <formula>20</formula>
    </cfRule>
    <cfRule type="cellIs" dxfId="23" priority="63" operator="lessThan">
      <formula>0</formula>
    </cfRule>
    <cfRule type="cellIs" dxfId="22" priority="64" operator="greaterThan">
      <formula>0</formula>
    </cfRule>
  </conditionalFormatting>
  <conditionalFormatting sqref="G29:G30">
    <cfRule type="cellIs" dxfId="21" priority="41" operator="between">
      <formula>-20</formula>
      <formula>20</formula>
    </cfRule>
    <cfRule type="cellIs" dxfId="20" priority="42" operator="lessThan">
      <formula>0</formula>
    </cfRule>
    <cfRule type="cellIs" dxfId="19" priority="43" operator="greaterThan">
      <formula>0</formula>
    </cfRule>
  </conditionalFormatting>
  <conditionalFormatting sqref="H16:I25">
    <cfRule type="cellIs" dxfId="18" priority="26" operator="between">
      <formula>-20</formula>
      <formula>20</formula>
    </cfRule>
    <cfRule type="cellIs" dxfId="17" priority="27" operator="lessThan">
      <formula>0</formula>
    </cfRule>
    <cfRule type="cellIs" dxfId="16" priority="28" operator="greaterThan">
      <formula>0</formula>
    </cfRule>
  </conditionalFormatting>
  <conditionalFormatting sqref="H33:I42">
    <cfRule type="cellIs" dxfId="15" priority="17" operator="between">
      <formula>-20</formula>
      <formula>20</formula>
    </cfRule>
    <cfRule type="cellIs" dxfId="14" priority="18" operator="lessThan">
      <formula>0</formula>
    </cfRule>
    <cfRule type="cellIs" dxfId="13" priority="19" operator="greaterThan">
      <formula>0</formula>
    </cfRule>
  </conditionalFormatting>
  <conditionalFormatting sqref="R12:R13">
    <cfRule type="cellIs" dxfId="12" priority="14" operator="between">
      <formula>-20</formula>
      <formula>20</formula>
    </cfRule>
    <cfRule type="cellIs" dxfId="11" priority="15" operator="lessThan">
      <formula>0</formula>
    </cfRule>
    <cfRule type="cellIs" dxfId="10" priority="16" operator="greaterThan">
      <formula>0</formula>
    </cfRule>
  </conditionalFormatting>
  <conditionalFormatting sqref="R25:R26">
    <cfRule type="cellIs" dxfId="9" priority="8" operator="between">
      <formula>-20</formula>
      <formula>20</formula>
    </cfRule>
    <cfRule type="cellIs" dxfId="8" priority="9" operator="lessThan">
      <formula>0</formula>
    </cfRule>
    <cfRule type="cellIs" dxfId="7" priority="10" operator="greaterThan">
      <formula>0</formula>
    </cfRule>
  </conditionalFormatting>
  <conditionalFormatting sqref="S16:T21">
    <cfRule type="cellIs" dxfId="6" priority="11" operator="between">
      <formula>-20</formula>
      <formula>20</formula>
    </cfRule>
    <cfRule type="cellIs" dxfId="5" priority="12" operator="lessThan">
      <formula>0</formula>
    </cfRule>
    <cfRule type="cellIs" dxfId="4" priority="13" operator="greaterThan">
      <formula>0</formula>
    </cfRule>
  </conditionalFormatting>
  <conditionalFormatting sqref="S29:T36">
    <cfRule type="cellIs" dxfId="3" priority="2" operator="between">
      <formula>-20</formula>
      <formula>20</formula>
    </cfRule>
    <cfRule type="cellIs" dxfId="2" priority="3" operator="lessThan">
      <formula>0</formula>
    </cfRule>
    <cfRule type="cellIs" dxfId="1" priority="4" operator="greaterThan">
      <formula>0</formula>
    </cfRule>
  </conditionalFormatting>
  <conditionalFormatting sqref="U16:U21 J16:J25 U29:U36 J33:J42">
    <cfRule type="cellIs" dxfId="0" priority="1" operator="greaterThan">
      <formula>10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Wait Distribution</vt:lpstr>
      <vt:lpstr>Sotogawa</vt:lpstr>
      <vt:lpstr>Dora Danger</vt:lpstr>
      <vt:lpstr>Riichi Winrate</vt:lpstr>
      <vt:lpstr>Oikake Calculator</vt:lpstr>
      <vt:lpstr>Shanten &amp; Width</vt:lpstr>
      <vt:lpstr>Open &amp; Closed Winrate</vt:lpstr>
      <vt:lpstr>Skipping Yakuhai</vt:lpstr>
      <vt:lpstr>Atozuke</vt:lpstr>
      <vt:lpstr>Hand Outcome</vt:lpstr>
      <vt:lpstr>Mentanpin</vt:lpstr>
      <vt:lpstr>Placement Prediction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Chien Shyong</dc:creator>
  <cp:lastModifiedBy>Chien Shyong Lee</cp:lastModifiedBy>
  <dcterms:created xsi:type="dcterms:W3CDTF">2015-06-05T18:17:20Z</dcterms:created>
  <dcterms:modified xsi:type="dcterms:W3CDTF">2023-10-11T09:05:14Z</dcterms:modified>
</cp:coreProperties>
</file>