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Chien Shyong\Documents\Riichi stuff\houou-statistics\results\"/>
    </mc:Choice>
  </mc:AlternateContent>
  <xr:revisionPtr revIDLastSave="0" documentId="13_ncr:1_{2C2EB59E-778C-420A-B5D6-CC7FF88ACF2F}" xr6:coauthVersionLast="47" xr6:coauthVersionMax="47" xr10:uidLastSave="{00000000-0000-0000-0000-000000000000}"/>
  <bookViews>
    <workbookView xWindow="-108" yWindow="-108" windowWidth="23256" windowHeight="12456" firstSheet="1" activeTab="4" xr2:uid="{00000000-000D-0000-FFFF-FFFF00000000}"/>
  </bookViews>
  <sheets>
    <sheet name="Wait Distribution" sheetId="1" r:id="rId1"/>
    <sheet name="Riichi Winrate" sheetId="3" r:id="rId2"/>
    <sheet name="Dora &amp; Dorasoba Danger" sheetId="4" r:id="rId3"/>
    <sheet name="Shanten &amp; Width" sheetId="5" r:id="rId4"/>
    <sheet name="Shanten &amp; Width Winrate" sheetId="6" r:id="rId5"/>
    <sheet name="Mentanpin"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29" i="6" l="1"/>
  <c r="AA32" i="6" s="1"/>
  <c r="AB29" i="6"/>
  <c r="AB32" i="6" s="1"/>
  <c r="AC29" i="6"/>
  <c r="AD29" i="6"/>
  <c r="AD32" i="6" s="1"/>
  <c r="Z29" i="6"/>
  <c r="Z32" i="6" s="1"/>
  <c r="AC32" i="6"/>
  <c r="AA27" i="6"/>
  <c r="AB27" i="6"/>
  <c r="AC27" i="6"/>
  <c r="AD27" i="6"/>
  <c r="Z27" i="6"/>
  <c r="AA26" i="6"/>
  <c r="AB26" i="6"/>
  <c r="AC26" i="6"/>
  <c r="AD26" i="6"/>
  <c r="Z26" i="6"/>
  <c r="N63" i="4"/>
  <c r="N81" i="4" s="1"/>
  <c r="O63" i="4"/>
  <c r="N79" i="4"/>
  <c r="O79" i="4"/>
  <c r="N80" i="4"/>
  <c r="O81" i="4"/>
  <c r="N36" i="4"/>
  <c r="N54" i="4" s="1"/>
  <c r="N29" i="4"/>
  <c r="O29" i="4"/>
  <c r="O36" i="4" s="1"/>
  <c r="O54" i="4" s="1"/>
  <c r="C44" i="1"/>
  <c r="D44" i="1"/>
  <c r="E44" i="1"/>
  <c r="F44" i="1"/>
  <c r="G44" i="1"/>
  <c r="H44" i="1"/>
  <c r="K69" i="4" s="1"/>
  <c r="I44" i="1"/>
  <c r="J44" i="1"/>
  <c r="J71" i="4" s="1"/>
  <c r="K44" i="1"/>
  <c r="L44" i="1"/>
  <c r="Q44" i="1"/>
  <c r="R44" i="1"/>
  <c r="S44" i="1"/>
  <c r="T44" i="1"/>
  <c r="U44" i="1"/>
  <c r="V44" i="1"/>
  <c r="W44" i="1"/>
  <c r="X44" i="1"/>
  <c r="Y44" i="1"/>
  <c r="Z44" i="1"/>
  <c r="C40" i="1"/>
  <c r="D40" i="1"/>
  <c r="F70" i="4" s="1"/>
  <c r="E40" i="1"/>
  <c r="F40" i="1"/>
  <c r="F71" i="4" s="1"/>
  <c r="G40" i="1"/>
  <c r="H40" i="1"/>
  <c r="I40" i="1"/>
  <c r="J40" i="1"/>
  <c r="K40" i="1"/>
  <c r="L40" i="1"/>
  <c r="M40" i="1"/>
  <c r="N40" i="1"/>
  <c r="Q40" i="1"/>
  <c r="R40" i="1"/>
  <c r="S40" i="1"/>
  <c r="T40" i="1"/>
  <c r="U40" i="1"/>
  <c r="V40" i="1"/>
  <c r="W40" i="1"/>
  <c r="X40" i="1"/>
  <c r="Y40" i="1"/>
  <c r="Z40" i="1"/>
  <c r="AA40" i="1"/>
  <c r="AB40" i="1"/>
  <c r="C36" i="1"/>
  <c r="D36" i="1"/>
  <c r="E36" i="1"/>
  <c r="F36" i="1"/>
  <c r="G36" i="1"/>
  <c r="H36" i="1"/>
  <c r="I36" i="1"/>
  <c r="J36" i="1"/>
  <c r="K36" i="1"/>
  <c r="Q36" i="1"/>
  <c r="R36" i="1"/>
  <c r="S36" i="1"/>
  <c r="T36" i="1"/>
  <c r="U36" i="1"/>
  <c r="V36" i="1"/>
  <c r="W36" i="1"/>
  <c r="X36" i="1"/>
  <c r="Y36" i="1"/>
  <c r="C32" i="1"/>
  <c r="D32" i="1"/>
  <c r="E32" i="1"/>
  <c r="G32" i="1"/>
  <c r="H32" i="1"/>
  <c r="I32" i="1"/>
  <c r="J32" i="1"/>
  <c r="K32" i="1"/>
  <c r="L32" i="1"/>
  <c r="Q32" i="1"/>
  <c r="R32" i="1"/>
  <c r="S32" i="1"/>
  <c r="U32" i="1"/>
  <c r="V32" i="1"/>
  <c r="W32" i="1"/>
  <c r="X32" i="1"/>
  <c r="Y32" i="1"/>
  <c r="Z32" i="1"/>
  <c r="Z41" i="6"/>
  <c r="Z37" i="6"/>
  <c r="Z38" i="6"/>
  <c r="Z39" i="6"/>
  <c r="Z40" i="6"/>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E30" i="5"/>
  <c r="F30" i="5"/>
  <c r="G30" i="5"/>
  <c r="H30" i="5"/>
  <c r="D29" i="5"/>
  <c r="D30"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S188" i="6" s="1"/>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Z223" i="6" s="1"/>
  <c r="T205" i="6"/>
  <c r="AA205" i="6" s="1"/>
  <c r="U205" i="6"/>
  <c r="AB205" i="6" s="1"/>
  <c r="Q206" i="6"/>
  <c r="R206" i="6"/>
  <c r="S206" i="6"/>
  <c r="T206" i="6"/>
  <c r="U206" i="6"/>
  <c r="Q186" i="6"/>
  <c r="R186" i="6"/>
  <c r="S186" i="6"/>
  <c r="T186" i="6"/>
  <c r="U186" i="6"/>
  <c r="Q187" i="6"/>
  <c r="R187" i="6"/>
  <c r="S187" i="6"/>
  <c r="T187" i="6"/>
  <c r="U187" i="6"/>
  <c r="Q168" i="6"/>
  <c r="X168" i="6" s="1"/>
  <c r="R168" i="6"/>
  <c r="S168" i="6"/>
  <c r="Z186" i="6" s="1"/>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Y150" i="6" s="1"/>
  <c r="S132" i="6"/>
  <c r="Z132" i="6" s="1"/>
  <c r="T132" i="6"/>
  <c r="AA132" i="6" s="1"/>
  <c r="U132" i="6"/>
  <c r="Q77" i="6"/>
  <c r="R77" i="6"/>
  <c r="S77" i="6"/>
  <c r="T77" i="6"/>
  <c r="U77" i="6"/>
  <c r="Q78" i="6"/>
  <c r="R78" i="6"/>
  <c r="S78" i="6"/>
  <c r="T78" i="6"/>
  <c r="U78" i="6"/>
  <c r="Q60" i="6"/>
  <c r="R60" i="6"/>
  <c r="S60" i="6"/>
  <c r="Z77" i="6" s="1"/>
  <c r="T60" i="6"/>
  <c r="AA60" i="6" s="1"/>
  <c r="U60" i="6"/>
  <c r="AB77" i="6" s="1"/>
  <c r="Q61" i="6"/>
  <c r="R61" i="6"/>
  <c r="Y78" i="6" s="1"/>
  <c r="S61" i="6"/>
  <c r="T61" i="6"/>
  <c r="U61" i="6"/>
  <c r="U222" i="6"/>
  <c r="T222" i="6"/>
  <c r="S222" i="6"/>
  <c r="R222" i="6"/>
  <c r="Q222" i="6"/>
  <c r="U204" i="6"/>
  <c r="T204" i="6"/>
  <c r="S204" i="6"/>
  <c r="R204" i="6"/>
  <c r="Q204" i="6"/>
  <c r="X204" i="6" s="1"/>
  <c r="U221" i="6"/>
  <c r="T221" i="6"/>
  <c r="S221" i="6"/>
  <c r="R221" i="6"/>
  <c r="Q221" i="6"/>
  <c r="U203" i="6"/>
  <c r="T203" i="6"/>
  <c r="S203" i="6"/>
  <c r="R203" i="6"/>
  <c r="Q203" i="6"/>
  <c r="U220" i="6"/>
  <c r="T220" i="6"/>
  <c r="S220" i="6"/>
  <c r="R220" i="6"/>
  <c r="Q220" i="6"/>
  <c r="U202" i="6"/>
  <c r="AB202" i="6" s="1"/>
  <c r="T202" i="6"/>
  <c r="S202" i="6"/>
  <c r="Z220" i="6" s="1"/>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Z199" i="6" s="1"/>
  <c r="R199" i="6"/>
  <c r="Y199" i="6" s="1"/>
  <c r="Q199" i="6"/>
  <c r="X199" i="6" s="1"/>
  <c r="U216" i="6"/>
  <c r="T216" i="6"/>
  <c r="S216" i="6"/>
  <c r="R216" i="6"/>
  <c r="Q216" i="6"/>
  <c r="U198" i="6"/>
  <c r="T198" i="6"/>
  <c r="S198" i="6"/>
  <c r="R198" i="6"/>
  <c r="Q198" i="6"/>
  <c r="U215" i="6"/>
  <c r="T215" i="6"/>
  <c r="S215" i="6"/>
  <c r="R215" i="6"/>
  <c r="Q215" i="6"/>
  <c r="U197" i="6"/>
  <c r="AB197" i="6" s="1"/>
  <c r="T197" i="6"/>
  <c r="S197" i="6"/>
  <c r="R197" i="6"/>
  <c r="Q197" i="6"/>
  <c r="U214" i="6"/>
  <c r="T214" i="6"/>
  <c r="S214" i="6"/>
  <c r="R214" i="6"/>
  <c r="Q214" i="6"/>
  <c r="U196" i="6"/>
  <c r="T196" i="6"/>
  <c r="S196" i="6"/>
  <c r="R196" i="6"/>
  <c r="Q196" i="6"/>
  <c r="X196" i="6" s="1"/>
  <c r="U213" i="6"/>
  <c r="T213" i="6"/>
  <c r="AA213" i="6" s="1"/>
  <c r="S213" i="6"/>
  <c r="R213" i="6"/>
  <c r="Q213" i="6"/>
  <c r="U195" i="6"/>
  <c r="T195" i="6"/>
  <c r="S195" i="6"/>
  <c r="R195" i="6"/>
  <c r="Q195" i="6"/>
  <c r="U212" i="6"/>
  <c r="T212" i="6"/>
  <c r="S212" i="6"/>
  <c r="R212" i="6"/>
  <c r="Q212" i="6"/>
  <c r="U194" i="6"/>
  <c r="AB194" i="6" s="1"/>
  <c r="T194" i="6"/>
  <c r="S194" i="6"/>
  <c r="Z194" i="6" s="1"/>
  <c r="R194" i="6"/>
  <c r="Q194" i="6"/>
  <c r="U185" i="6"/>
  <c r="T185" i="6"/>
  <c r="S185" i="6"/>
  <c r="R185" i="6"/>
  <c r="Q185" i="6"/>
  <c r="U167" i="6"/>
  <c r="T167" i="6"/>
  <c r="S167" i="6"/>
  <c r="R167" i="6"/>
  <c r="Q167" i="6"/>
  <c r="U184" i="6"/>
  <c r="T184" i="6"/>
  <c r="S184" i="6"/>
  <c r="R184" i="6"/>
  <c r="Y184" i="6" s="1"/>
  <c r="Q184" i="6"/>
  <c r="U166" i="6"/>
  <c r="T166" i="6"/>
  <c r="S166" i="6"/>
  <c r="R166" i="6"/>
  <c r="Q166" i="6"/>
  <c r="U183" i="6"/>
  <c r="T183" i="6"/>
  <c r="S183" i="6"/>
  <c r="R183" i="6"/>
  <c r="Q183" i="6"/>
  <c r="U165" i="6"/>
  <c r="T165" i="6"/>
  <c r="S165" i="6"/>
  <c r="Z165" i="6" s="1"/>
  <c r="R165" i="6"/>
  <c r="Q165" i="6"/>
  <c r="X165" i="6" s="1"/>
  <c r="U182" i="6"/>
  <c r="T182" i="6"/>
  <c r="S182" i="6"/>
  <c r="R182" i="6"/>
  <c r="Q182" i="6"/>
  <c r="U164" i="6"/>
  <c r="T164" i="6"/>
  <c r="S164" i="6"/>
  <c r="R164" i="6"/>
  <c r="Q164" i="6"/>
  <c r="U181" i="6"/>
  <c r="T181" i="6"/>
  <c r="S181" i="6"/>
  <c r="R181" i="6"/>
  <c r="Q181" i="6"/>
  <c r="U163" i="6"/>
  <c r="AB163" i="6" s="1"/>
  <c r="T163" i="6"/>
  <c r="S163" i="6"/>
  <c r="R163" i="6"/>
  <c r="Q163" i="6"/>
  <c r="U180" i="6"/>
  <c r="T180" i="6"/>
  <c r="S180" i="6"/>
  <c r="R180" i="6"/>
  <c r="Q180" i="6"/>
  <c r="U162" i="6"/>
  <c r="T162" i="6"/>
  <c r="S162" i="6"/>
  <c r="R162" i="6"/>
  <c r="Q162" i="6"/>
  <c r="X162" i="6" s="1"/>
  <c r="U179" i="6"/>
  <c r="T179" i="6"/>
  <c r="S179" i="6"/>
  <c r="R179" i="6"/>
  <c r="Q179" i="6"/>
  <c r="U161" i="6"/>
  <c r="T161" i="6"/>
  <c r="S161" i="6"/>
  <c r="R161" i="6"/>
  <c r="Q161" i="6"/>
  <c r="X161" i="6" s="1"/>
  <c r="U178" i="6"/>
  <c r="T178" i="6"/>
  <c r="S178" i="6"/>
  <c r="R178" i="6"/>
  <c r="Q178" i="6"/>
  <c r="U160" i="6"/>
  <c r="AB160" i="6" s="1"/>
  <c r="T160" i="6"/>
  <c r="S160" i="6"/>
  <c r="Z160" i="6" s="1"/>
  <c r="R160" i="6"/>
  <c r="Q160" i="6"/>
  <c r="U177" i="6"/>
  <c r="T177" i="6"/>
  <c r="S177" i="6"/>
  <c r="R177" i="6"/>
  <c r="Q177" i="6"/>
  <c r="U159" i="6"/>
  <c r="AB159" i="6" s="1"/>
  <c r="T159" i="6"/>
  <c r="S159" i="6"/>
  <c r="R159" i="6"/>
  <c r="Q159" i="6"/>
  <c r="U176" i="6"/>
  <c r="T176" i="6"/>
  <c r="S176" i="6"/>
  <c r="R176" i="6"/>
  <c r="Y176" i="6" s="1"/>
  <c r="Q176" i="6"/>
  <c r="U158" i="6"/>
  <c r="T158" i="6"/>
  <c r="S158" i="6"/>
  <c r="R158" i="6"/>
  <c r="Q158" i="6"/>
  <c r="U175" i="6"/>
  <c r="T175" i="6"/>
  <c r="S175" i="6"/>
  <c r="R175" i="6"/>
  <c r="Q175" i="6"/>
  <c r="U157" i="6"/>
  <c r="T157" i="6"/>
  <c r="S157" i="6"/>
  <c r="Z157" i="6" s="1"/>
  <c r="R157" i="6"/>
  <c r="Q157" i="6"/>
  <c r="X175" i="6" s="1"/>
  <c r="U148" i="6"/>
  <c r="T148" i="6"/>
  <c r="S148" i="6"/>
  <c r="R148" i="6"/>
  <c r="Q148" i="6"/>
  <c r="U130" i="6"/>
  <c r="T130" i="6"/>
  <c r="S130" i="6"/>
  <c r="Z130" i="6" s="1"/>
  <c r="R130" i="6"/>
  <c r="Q130" i="6"/>
  <c r="U147" i="6"/>
  <c r="T147" i="6"/>
  <c r="S147" i="6"/>
  <c r="R147" i="6"/>
  <c r="Q147" i="6"/>
  <c r="U129" i="6"/>
  <c r="AB129" i="6" s="1"/>
  <c r="T129" i="6"/>
  <c r="S129" i="6"/>
  <c r="R129" i="6"/>
  <c r="Q129" i="6"/>
  <c r="U146" i="6"/>
  <c r="T146" i="6"/>
  <c r="S146" i="6"/>
  <c r="R146" i="6"/>
  <c r="Q146" i="6"/>
  <c r="U128" i="6"/>
  <c r="T128" i="6"/>
  <c r="S128" i="6"/>
  <c r="Z146" i="6" s="1"/>
  <c r="R128" i="6"/>
  <c r="Q128" i="6"/>
  <c r="X128" i="6" s="1"/>
  <c r="U145" i="6"/>
  <c r="T145" i="6"/>
  <c r="S145" i="6"/>
  <c r="R145" i="6"/>
  <c r="Q145" i="6"/>
  <c r="U127" i="6"/>
  <c r="T127" i="6"/>
  <c r="S127" i="6"/>
  <c r="R127" i="6"/>
  <c r="Q127" i="6"/>
  <c r="X127" i="6" s="1"/>
  <c r="U144" i="6"/>
  <c r="T144" i="6"/>
  <c r="S144" i="6"/>
  <c r="R144" i="6"/>
  <c r="Q144" i="6"/>
  <c r="U126" i="6"/>
  <c r="AB126" i="6" s="1"/>
  <c r="T126" i="6"/>
  <c r="S126" i="6"/>
  <c r="Z126" i="6" s="1"/>
  <c r="R126" i="6"/>
  <c r="Q126" i="6"/>
  <c r="U143" i="6"/>
  <c r="T143" i="6"/>
  <c r="S143" i="6"/>
  <c r="R143" i="6"/>
  <c r="Q143" i="6"/>
  <c r="U125" i="6"/>
  <c r="AB125" i="6" s="1"/>
  <c r="T125" i="6"/>
  <c r="S125" i="6"/>
  <c r="R125" i="6"/>
  <c r="Q125" i="6"/>
  <c r="X125" i="6" s="1"/>
  <c r="U142" i="6"/>
  <c r="T142" i="6"/>
  <c r="S142" i="6"/>
  <c r="R142" i="6"/>
  <c r="Q142" i="6"/>
  <c r="U124" i="6"/>
  <c r="T124" i="6"/>
  <c r="S124" i="6"/>
  <c r="R124" i="6"/>
  <c r="Q124" i="6"/>
  <c r="U141" i="6"/>
  <c r="T141" i="6"/>
  <c r="S141" i="6"/>
  <c r="R141" i="6"/>
  <c r="Q141" i="6"/>
  <c r="U123" i="6"/>
  <c r="AB123" i="6" s="1"/>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Z120" i="6" s="1"/>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X74" i="6" s="1"/>
  <c r="R74" i="6"/>
  <c r="S74" i="6"/>
  <c r="T74" i="6"/>
  <c r="U74" i="6"/>
  <c r="Q75" i="6"/>
  <c r="R75" i="6"/>
  <c r="S75" i="6"/>
  <c r="T75" i="6"/>
  <c r="U75" i="6"/>
  <c r="Q76" i="6"/>
  <c r="R76" i="6"/>
  <c r="S76" i="6"/>
  <c r="T76" i="6"/>
  <c r="U76" i="6"/>
  <c r="AB76" i="6" s="1"/>
  <c r="R66" i="6"/>
  <c r="S66" i="6"/>
  <c r="T66" i="6"/>
  <c r="U66" i="6"/>
  <c r="Q66" i="6"/>
  <c r="Q50" i="6"/>
  <c r="R50" i="6"/>
  <c r="S50" i="6"/>
  <c r="T50" i="6"/>
  <c r="U50" i="6"/>
  <c r="Q51" i="6"/>
  <c r="R51" i="6"/>
  <c r="S51" i="6"/>
  <c r="T51" i="6"/>
  <c r="AA68" i="6" s="1"/>
  <c r="U51" i="6"/>
  <c r="Q52" i="6"/>
  <c r="X69" i="6" s="1"/>
  <c r="R52" i="6"/>
  <c r="S52" i="6"/>
  <c r="Z69" i="6" s="1"/>
  <c r="T52" i="6"/>
  <c r="U52" i="6"/>
  <c r="Q53" i="6"/>
  <c r="R53" i="6"/>
  <c r="S53" i="6"/>
  <c r="T53" i="6"/>
  <c r="U53" i="6"/>
  <c r="Q54" i="6"/>
  <c r="R54" i="6"/>
  <c r="S54" i="6"/>
  <c r="T54" i="6"/>
  <c r="U54" i="6"/>
  <c r="AB71" i="6" s="1"/>
  <c r="Q55" i="6"/>
  <c r="R55" i="6"/>
  <c r="Y72" i="6" s="1"/>
  <c r="S55" i="6"/>
  <c r="T55" i="6"/>
  <c r="U55" i="6"/>
  <c r="Q56" i="6"/>
  <c r="R56" i="6"/>
  <c r="S56" i="6"/>
  <c r="T56" i="6"/>
  <c r="U56" i="6"/>
  <c r="Q57" i="6"/>
  <c r="R57" i="6"/>
  <c r="S57" i="6"/>
  <c r="T57" i="6"/>
  <c r="U57" i="6"/>
  <c r="Q58" i="6"/>
  <c r="X75" i="6" s="1"/>
  <c r="R58" i="6"/>
  <c r="S58" i="6"/>
  <c r="Z75" i="6" s="1"/>
  <c r="T58" i="6"/>
  <c r="U58" i="6"/>
  <c r="AB75" i="6" s="1"/>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F69" i="4"/>
  <c r="G69" i="4"/>
  <c r="I70" i="4"/>
  <c r="J72" i="4"/>
  <c r="K71" i="4" s="1"/>
  <c r="X68" i="4"/>
  <c r="Z68" i="4"/>
  <c r="Y68" i="4"/>
  <c r="F6" i="1"/>
  <c r="E6" i="1"/>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AD31" i="6" l="1"/>
  <c r="AD33" i="6" s="1"/>
  <c r="AC31" i="6"/>
  <c r="AC33" i="6" s="1"/>
  <c r="AB31" i="6"/>
  <c r="AB33" i="6" s="1"/>
  <c r="AA31" i="6"/>
  <c r="AA33" i="6" s="1"/>
  <c r="Z31"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D71" i="4"/>
  <c r="H69" i="4"/>
  <c r="H71" i="4"/>
  <c r="I69" i="4"/>
  <c r="G70" i="4"/>
  <c r="M101" i="4"/>
  <c r="M98" i="4"/>
  <c r="L36" i="4"/>
  <c r="L40" i="4" s="1"/>
  <c r="I36" i="4"/>
  <c r="I40" i="4" s="1"/>
  <c r="L69" i="4"/>
  <c r="E72" i="4"/>
  <c r="E70" i="4"/>
  <c r="I72" i="4"/>
  <c r="J69" i="4"/>
  <c r="H70" i="4"/>
  <c r="G72" i="4"/>
  <c r="J70" i="4"/>
  <c r="Y178" i="6"/>
  <c r="AA215" i="6"/>
  <c r="Z72" i="6"/>
  <c r="AB70" i="6"/>
  <c r="Y69" i="6"/>
  <c r="AA67" i="6"/>
  <c r="AA221" i="6"/>
  <c r="T170" i="6"/>
  <c r="Y165" i="6"/>
  <c r="AB78" i="6"/>
  <c r="Z33"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Z170" i="6"/>
  <c r="Z188"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F72" i="4"/>
  <c r="L70" i="4"/>
  <c r="G71" i="4"/>
  <c r="H72" i="4"/>
  <c r="I71" i="4"/>
  <c r="K70" i="4"/>
  <c r="D72" i="4"/>
  <c r="E71" i="4"/>
  <c r="AB63" i="4"/>
  <c r="G54" i="4"/>
  <c r="G53" i="4" s="1"/>
  <c r="M63" i="4"/>
  <c r="AB29" i="4"/>
  <c r="AB36" i="4" s="1"/>
  <c r="AB54" i="4" s="1"/>
  <c r="AB53" i="4" s="1"/>
  <c r="K41" i="4"/>
  <c r="J44" i="4"/>
  <c r="J80" i="4" s="1"/>
  <c r="M43" i="4"/>
  <c r="M54" i="4"/>
  <c r="M53" i="4" s="1"/>
  <c r="M44" i="4"/>
  <c r="M80" i="4" s="1"/>
  <c r="M40" i="4"/>
  <c r="K50" i="4"/>
  <c r="K85" i="4" s="1"/>
  <c r="J40" i="4"/>
  <c r="K49" i="4"/>
  <c r="K84" i="4" s="1"/>
  <c r="K54" i="4"/>
  <c r="K53" i="4" s="1"/>
  <c r="AA188" i="6" l="1"/>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K51" i="4" l="1"/>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<sst xmlns="http://schemas.openxmlformats.org/spreadsheetml/2006/main" count="1046" uniqueCount="301">
  <si>
    <t>Sanmenchan</t>
  </si>
  <si>
    <t>Ryanmen</t>
  </si>
  <si>
    <t>Total</t>
  </si>
  <si>
    <t>Single</t>
  </si>
  <si>
    <t>Honor</t>
  </si>
  <si>
    <t>Shanpon (11s + 11m are double counted)</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</si>
  <si>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</si>
  <si>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</si>
  <si>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</si>
  <si>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</si>
  <si>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</si>
  <si>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</si>
  <si>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</si>
  <si>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</si>
  <si>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</si>
  <si>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</si>
  <si>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</si>
  <si>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</si>
  <si>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</si>
  <si>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</si>
  <si>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</si>
  <si>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</si>
  <si>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</si>
  <si>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</si>
  <si>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</si>
  <si>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</si>
  <si>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</si>
  <si>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</si>
  <si>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</si>
  <si>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</si>
  <si>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</si>
  <si>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</si>
  <si>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</si>
  <si>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</si>
  <si>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</si>
  <si>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</si>
  <si>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</si>
  <si>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</si>
  <si>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</si>
  <si>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</si>
  <si>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</si>
  <si>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</si>
  <si>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</si>
  <si>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</si>
  <si>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</si>
  <si>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</si>
  <si>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</si>
  <si>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</si>
  <si>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</si>
  <si>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Win, Draw and Dealin Rates for 1st, 2nd and 3rd Riichi, by turn of Riichi</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</si>
  <si>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</si>
  <si>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</si>
  <si>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</si>
  <si>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</si>
  <si>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</si>
  <si>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</si>
  <si>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</si>
  <si>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</si>
  <si>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</si>
  <si>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</si>
  <si>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</si>
  <si>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</si>
  <si>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</si>
  <si>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</si>
  <si>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</si>
  <si>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</si>
  <si>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</si>
  <si>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</si>
  <si>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</si>
  <si>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</si>
  <si>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</si>
  <si>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</si>
  <si>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</si>
  <si>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</si>
  <si>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</si>
  <si>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</si>
  <si>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</si>
  <si>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</si>
  <si>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</si>
  <si>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</si>
  <si>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</si>
  <si>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</si>
  <si>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</si>
  <si>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</si>
  <si>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</si>
  <si>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</si>
  <si>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</si>
  <si>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</si>
  <si>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</si>
  <si>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</si>
  <si>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</si>
  <si>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</si>
  <si>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</si>
  <si>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</si>
  <si>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</si>
  <si>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</si>
  <si>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</si>
  <si>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</si>
  <si>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</si>
  <si>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</si>
  <si>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</si>
  <si>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</si>
  <si>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</si>
  <si>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</si>
  <si>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</si>
  <si>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</si>
  <si>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</si>
  <si>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</si>
  <si>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</si>
  <si>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</si>
  <si>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</si>
  <si>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</si>
  <si>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</si>
  <si>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</si>
  <si>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</si>
  <si>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</si>
  <si>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</si>
  <si>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</si>
  <si>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</si>
  <si>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</si>
  <si>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</si>
  <si>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</si>
  <si>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Distribution of waits across Riichi and Open hands (when first Tenpai)</t>
  </si>
  <si>
    <t>Kanchan / Penchan</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</si>
  <si>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</si>
  <si>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</si>
  <si>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</si>
  <si>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</si>
  <si>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</si>
  <si>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</si>
  <si>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</si>
  <si>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</si>
  <si>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</si>
  <si>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</si>
  <si>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</si>
  <si>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</si>
  <si>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</si>
  <si>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</si>
  <si>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</si>
  <si>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</si>
  <si>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</si>
  <si>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</si>
  <si>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</si>
  <si>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</si>
  <si>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</si>
  <si>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</si>
  <si>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</si>
  <si>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</si>
  <si>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</si>
  <si>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</si>
  <si>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</si>
  <si>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</si>
  <si>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</si>
  <si>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</si>
  <si>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</si>
  <si>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</si>
  <si>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</si>
  <si>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</si>
  <si>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</si>
  <si>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</si>
  <si>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</si>
  <si>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</si>
  <si>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</si>
  <si>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</si>
  <si>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</si>
  <si>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</si>
  <si>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Summary - % of waits waiting on Dora or has a Dora in the final joint.</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</si>
  <si>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</si>
  <si>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</si>
  <si>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</si>
  <si>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</si>
  <si>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</si>
  <si>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</si>
  <si>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</si>
  <si>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</si>
  <si>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</si>
  <si>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</si>
  <si>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</si>
  <si>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</si>
  <si>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</si>
  <si>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</si>
  <si>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</si>
  <si>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</si>
  <si>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</si>
  <si>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</si>
  <si>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</si>
  <si>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</si>
  <si>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</si>
  <si>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</si>
  <si>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</si>
  <si>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</si>
  <si>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</si>
  <si>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</si>
  <si>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</si>
  <si>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</si>
  <si>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</si>
  <si>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</si>
  <si>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</si>
  <si>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</si>
  <si>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</si>
  <si>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</si>
  <si>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</si>
  <si>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</si>
  <si>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</si>
  <si>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</si>
  <si>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</si>
  <si>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</si>
  <si>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</si>
  <si>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</si>
  <si>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</si>
  <si>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</si>
  <si>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</si>
  <si>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</si>
  <si>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</si>
  <si>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</si>
  <si>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</si>
  <si>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</si>
  <si>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</si>
  <si>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</si>
  <si>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</si>
  <si>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</si>
  <si>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</si>
  <si>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</si>
  <si>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</si>
  <si>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</si>
  <si>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</si>
  <si>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</si>
  <si>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</si>
  <si>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</si>
  <si>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</si>
  <si>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</si>
  <si>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</si>
  <si>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</si>
  <si>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</si>
  <si>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</si>
  <si>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</si>
  <si>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</si>
  <si>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</si>
  <si>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</si>
  <si>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</si>
  <si>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</si>
  <si>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</si>
  <si>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</si>
  <si>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</si>
  <si>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</si>
  <si>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</si>
  <si>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</si>
  <si>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</si>
  <si>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</si>
  <si>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</si>
  <si>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</si>
  <si>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</si>
  <si>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</si>
  <si>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</si>
  <si>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</si>
  <si>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</si>
  <si>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</si>
  <si>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</si>
  <si>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</si>
  <si>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</si>
  <si>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</si>
  <si>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</si>
  <si>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</si>
  <si>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</si>
  <si>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</si>
  <si>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</si>
  <si>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</si>
  <si>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</si>
  <si>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</si>
  <si>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</si>
  <si>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</si>
  <si>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</si>
  <si>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</si>
  <si>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</si>
  <si>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Winrate given Shanten and Width by Turn + Call Judgement Calculator</t>
  </si>
  <si>
    <t xml:space="preserve"> </t>
  </si>
  <si>
    <t>Subtotal</t>
  </si>
  <si>
    <t>Open hand winrate (or still closed but will call)</t>
  </si>
  <si>
    <t>Closed hand winrate (Incl. hands that can and cannot call)</t>
  </si>
  <si>
    <t>No Calls</t>
  </si>
  <si>
    <t>1 Call</t>
  </si>
  <si>
    <t>2 Calls</t>
  </si>
  <si>
    <t>Riichi Hands - All suits</t>
  </si>
  <si>
    <t>Open Hands - All suits</t>
  </si>
  <si>
    <t>Riichi Hands - 1 suit</t>
  </si>
  <si>
    <t>Open Hands - 1 suit</t>
  </si>
  <si>
    <t>For chasing riichi, does not include deal-ins on the riichi tile. All waits with an Honor categorized as Honor, else width &gt;8 categorized as Sanmenchan, 5-8 as Ryanmen, &lt;4 as Single. Turn was defined as # of discards by player 0 (initial oya).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</si>
  <si>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Compares the dealin rate of dora and dorasoba (+- 2 of the dora) with the control dealin rate, for both riichi and open hands. (see Riichi &amp; Open Wait Distribution).
-On average, dora is 50% more dangerous to riichi and 80% more dangerous to open hands. Dorasoba is 30% more dangerous to riichi and 50% more dangerous to open hands.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</si>
  <si>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</si>
  <si>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Open hand winrate</t>
  </si>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</sst>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s>
  <cellStyleXfs count="2">
    <xf numFmtId="0" fontId="0" fillId="0" borderId="0"/>
    <xf numFmtId="9" fontId="1" fillId="0" borderId="0" applyFont="0" applyFill="0" applyBorder="0" applyAlignment="0" applyProtection="0"/>
  </cellStyleXfs>
  <cellXfs count="113">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164" fontId="1" fillId="0" borderId="1" xfId="1" applyNumberFormat="1" applyFont="1" applyBorder="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0" fontId="0" fillId="0" borderId="0" xfId="0" applyAlignment="1">
      <alignment horizontal="center" vertical="center"/>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0" fontId="0" fillId="2" borderId="1" xfId="0" applyFill="1" applyBorder="1" applyAlignment="1">
      <alignment horizontal="center"/>
    </xf>
    <xf numFmtId="0" fontId="2" fillId="0" borderId="0" xfId="0" applyFont="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0" borderId="1" xfId="0" applyBorder="1" applyAlignment="1">
      <alignment horizontal="center"/>
    </xf>
    <xf numFmtId="0" fontId="0" fillId="0" borderId="0" xfId="0" applyAlignment="1">
      <alignment horizontal="left" vertical="top" wrapText="1"/>
    </xf>
    <xf numFmtId="0" fontId="0" fillId="0" borderId="2" xfId="0" applyBorder="1" applyAlignment="1">
      <alignment horizontal="center"/>
    </xf>
    <xf numFmtId="0" fontId="0" fillId="0" borderId="4" xfId="0" applyBorder="1" applyAlignment="1">
      <alignment horizontal="center"/>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3" borderId="1" xfId="0" applyFill="1"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3" borderId="1" xfId="0" applyFill="1" applyBorder="1" applyAlignment="1">
      <alignment horizontal="center" vertical="center"/>
    </xf>
    <xf numFmtId="0" fontId="0" fillId="3" borderId="2" xfId="0" applyFill="1" applyBorder="1" applyAlignment="1">
      <alignment horizontal="center"/>
    </xf>
    <xf numFmtId="0" fontId="0" fillId="3" borderId="4" xfId="0" applyFill="1" applyBorder="1" applyAlignment="1">
      <alignment horizont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0" borderId="9" xfId="0" applyBorder="1" applyAlignment="1">
      <alignment horizontal="left"/>
    </xf>
    <xf numFmtId="0" fontId="0" fillId="3" borderId="1" xfId="0" applyFill="1" applyBorder="1" applyAlignment="1">
      <alignment horizontal="center" vertical="center" wrapText="1"/>
    </xf>
    <xf numFmtId="0" fontId="0" fillId="3" borderId="1" xfId="0" applyFill="1" applyBorder="1"/>
    <xf numFmtId="0" fontId="0" fillId="7" borderId="1" xfId="0" applyFill="1" applyBorder="1" applyAlignment="1">
      <alignment horizont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3" xfId="0" applyBorder="1" applyAlignment="1">
      <alignment horizontal="center"/>
    </xf>
    <xf numFmtId="0" fontId="0" fillId="3" borderId="7" xfId="0" applyFill="1" applyBorder="1" applyAlignment="1">
      <alignment horizontal="center" vertical="center"/>
    </xf>
    <xf numFmtId="0" fontId="0" fillId="3" borderId="3" xfId="0" applyFill="1" applyBorder="1" applyAlignment="1">
      <alignment horizontal="center"/>
    </xf>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B53"/>
  <sheetViews>
    <sheetView topLeftCell="A21" zoomScaleNormal="100" workbookViewId="0">
      <selection activeCell="L44" sqref="L44"/>
    </sheetView>
  </sheetViews>
  <sheetFormatPr defaultRowHeight="14.4" x14ac:dyDescent="0.3"/>
  <sheetData>
    <row r="2" spans="2:28" ht="18" x14ac:dyDescent="0.35">
      <c r="B2" s="61" t="s">
        <v>122</v>
      </c>
      <c r="C2" s="61"/>
      <c r="D2" s="61"/>
      <c r="E2" s="61"/>
      <c r="F2" s="61"/>
      <c r="G2" s="61"/>
      <c r="H2" s="61"/>
      <c r="I2" s="61"/>
      <c r="J2" s="61"/>
      <c r="K2" s="61"/>
      <c r="L2" s="61"/>
      <c r="M2" s="61"/>
      <c r="N2" s="61"/>
      <c r="O2" s="61"/>
      <c r="P2" s="61"/>
      <c r="Q2" s="61"/>
    </row>
    <row r="4" spans="2:28" x14ac:dyDescent="0.3">
      <c r="C4" s="60" t="s">
        <v>120</v>
      </c>
      <c r="D4" s="60"/>
      <c r="E4" s="60"/>
      <c r="F4" s="60"/>
      <c r="G4" s="60"/>
      <c r="H4" s="60"/>
      <c r="I4" s="60"/>
      <c r="K4" s="60" t="s">
        <v>121</v>
      </c>
      <c r="L4" s="60"/>
      <c r="M4" s="60"/>
      <c r="N4" s="60"/>
      <c r="O4" s="60"/>
      <c r="P4" s="60"/>
      <c r="Q4" s="60"/>
    </row>
    <row r="5" spans="2:28" x14ac:dyDescent="0.3">
      <c r="C5" s="2" t="s">
        <v>0</v>
      </c>
      <c r="D5" s="2" t="s">
        <v>1</v>
      </c>
      <c r="E5" s="2" t="s">
        <v>118</v>
      </c>
      <c r="F5" s="2" t="s">
        <v>119</v>
      </c>
      <c r="G5" s="2" t="s">
        <v>6</v>
      </c>
      <c r="H5" s="2" t="s">
        <v>7</v>
      </c>
      <c r="I5" s="2" t="s">
        <v>8</v>
      </c>
      <c r="K5" s="2" t="s">
        <v>0</v>
      </c>
      <c r="L5" s="2" t="s">
        <v>1</v>
      </c>
      <c r="M5" s="2" t="s">
        <v>118</v>
      </c>
      <c r="N5" s="2" t="s">
        <v>119</v>
      </c>
      <c r="O5" s="2" t="s">
        <v>6</v>
      </c>
      <c r="P5" s="2" t="s">
        <v>7</v>
      </c>
      <c r="Q5" s="2" t="s">
        <v>8</v>
      </c>
    </row>
    <row r="6" spans="2:28" x14ac:dyDescent="0.3">
      <c r="C6" s="3">
        <v>5.7503226563416637E-2</v>
      </c>
      <c r="D6" s="3">
        <v>0.5345183620790801</v>
      </c>
      <c r="E6" s="3">
        <f>SUM(C17:K17)</f>
        <v>0.20931596855567292</v>
      </c>
      <c r="F6" s="3">
        <f>SUM(C21:N21)</f>
        <v>5.8852516719464981E-2</v>
      </c>
      <c r="G6" s="3">
        <v>0.112</v>
      </c>
      <c r="H6" s="6">
        <v>2.8000000000000001E-2</v>
      </c>
      <c r="I6" s="4">
        <v>85230</v>
      </c>
      <c r="K6" s="3">
        <v>2.1349824634244945E-2</v>
      </c>
      <c r="L6" s="3">
        <v>0.42726964806660628</v>
      </c>
      <c r="M6" s="3">
        <v>0.26719583935699154</v>
      </c>
      <c r="N6" s="3">
        <v>6.6883063746215318E-2</v>
      </c>
      <c r="O6" s="3">
        <v>0.19878526681396216</v>
      </c>
      <c r="P6" s="6">
        <v>1.9E-2</v>
      </c>
      <c r="Q6" s="4">
        <v>109983</v>
      </c>
      <c r="R6" s="5"/>
    </row>
    <row r="8" spans="2:28" x14ac:dyDescent="0.3">
      <c r="O8" s="5"/>
    </row>
    <row r="9" spans="2:28" ht="18" x14ac:dyDescent="0.35">
      <c r="C9" s="61" t="s">
        <v>282</v>
      </c>
      <c r="D9" s="61"/>
      <c r="E9" s="61"/>
      <c r="F9" s="61"/>
      <c r="G9" s="61"/>
      <c r="H9" s="61"/>
      <c r="I9" s="61"/>
      <c r="J9" s="61"/>
      <c r="K9" s="61"/>
      <c r="L9" s="61"/>
      <c r="M9" s="61"/>
      <c r="N9" s="61"/>
      <c r="P9" s="61" t="s">
        <v>283</v>
      </c>
      <c r="Q9" s="61"/>
      <c r="R9" s="61"/>
      <c r="S9" s="61"/>
      <c r="T9" s="61"/>
      <c r="U9" s="61"/>
      <c r="V9" s="61"/>
      <c r="W9" s="61"/>
      <c r="X9" s="61"/>
      <c r="Y9" s="61"/>
      <c r="Z9" s="61"/>
      <c r="AA9" s="61"/>
      <c r="AB9" s="61"/>
    </row>
    <row r="11" spans="2:28" x14ac:dyDescent="0.3">
      <c r="C11" s="62" t="s">
        <v>0</v>
      </c>
      <c r="D11" s="63"/>
      <c r="E11" s="64"/>
      <c r="G11" s="62" t="s">
        <v>1</v>
      </c>
      <c r="H11" s="63"/>
      <c r="I11" s="63"/>
      <c r="J11" s="63"/>
      <c r="K11" s="63"/>
      <c r="L11" s="64"/>
      <c r="Q11" s="62" t="s">
        <v>0</v>
      </c>
      <c r="R11" s="63"/>
      <c r="S11" s="64"/>
      <c r="U11" s="62" t="s">
        <v>1</v>
      </c>
      <c r="V11" s="63"/>
      <c r="W11" s="63"/>
      <c r="X11" s="63"/>
      <c r="Y11" s="63"/>
      <c r="Z11" s="64"/>
    </row>
    <row r="12" spans="2:28" x14ac:dyDescent="0.3">
      <c r="C12" s="2">
        <v>147</v>
      </c>
      <c r="D12" s="2">
        <v>258</v>
      </c>
      <c r="E12" s="2">
        <v>369</v>
      </c>
      <c r="G12" s="2">
        <v>14</v>
      </c>
      <c r="H12" s="2">
        <v>25</v>
      </c>
      <c r="I12" s="2">
        <v>36</v>
      </c>
      <c r="J12" s="2">
        <v>47</v>
      </c>
      <c r="K12" s="2">
        <v>58</v>
      </c>
      <c r="L12" s="2">
        <v>69</v>
      </c>
      <c r="Q12" s="2">
        <v>147</v>
      </c>
      <c r="R12" s="2">
        <v>258</v>
      </c>
      <c r="S12" s="2">
        <v>369</v>
      </c>
      <c r="U12" s="2">
        <v>14</v>
      </c>
      <c r="V12" s="2">
        <v>25</v>
      </c>
      <c r="W12" s="2">
        <v>36</v>
      </c>
      <c r="X12" s="2">
        <v>47</v>
      </c>
      <c r="Y12" s="2">
        <v>58</v>
      </c>
      <c r="Z12" s="2">
        <v>69</v>
      </c>
    </row>
    <row r="13" spans="2:28" x14ac:dyDescent="0.3">
      <c r="B13" s="2" t="s">
        <v>64</v>
      </c>
      <c r="C13" s="3">
        <v>1.9464977120732137E-2</v>
      </c>
      <c r="D13" s="3">
        <v>1.9019124721342252E-2</v>
      </c>
      <c r="E13" s="3">
        <v>1.9019124721342252E-2</v>
      </c>
      <c r="F13" s="5"/>
      <c r="G13" s="3">
        <v>7.837615862959052E-2</v>
      </c>
      <c r="H13" s="3">
        <v>8.8795025225859442E-2</v>
      </c>
      <c r="I13" s="3">
        <v>0.10011732957878682</v>
      </c>
      <c r="J13" s="3">
        <v>9.7993664202745509E-2</v>
      </c>
      <c r="K13" s="3">
        <v>8.9405139035550862E-2</v>
      </c>
      <c r="L13" s="3">
        <v>7.9831045406546994E-2</v>
      </c>
      <c r="P13" s="2" t="s">
        <v>64</v>
      </c>
      <c r="Q13" s="3">
        <v>6.5557291609759294E-3</v>
      </c>
      <c r="R13" s="3">
        <v>7.7576128404881831E-3</v>
      </c>
      <c r="S13" s="3">
        <v>7.0364826327808314E-3</v>
      </c>
      <c r="T13" s="5"/>
      <c r="U13" s="3">
        <v>4.9780420610457982E-2</v>
      </c>
      <c r="V13" s="3">
        <v>7.4993408072156612E-2</v>
      </c>
      <c r="W13" s="3">
        <v>8.9195602956820594E-2</v>
      </c>
      <c r="X13" s="3">
        <v>8.8550048643881329E-2</v>
      </c>
      <c r="Y13" s="3">
        <v>7.4447869216151583E-2</v>
      </c>
      <c r="Z13" s="3">
        <v>5.0098651609794244E-2</v>
      </c>
    </row>
    <row r="15" spans="2:28" x14ac:dyDescent="0.3">
      <c r="C15" s="60" t="s">
        <v>123</v>
      </c>
      <c r="D15" s="60"/>
      <c r="E15" s="60"/>
      <c r="F15" s="60"/>
      <c r="G15" s="60"/>
      <c r="H15" s="60"/>
      <c r="I15" s="60"/>
      <c r="J15" s="60"/>
      <c r="K15" s="60"/>
      <c r="Q15" s="60" t="s">
        <v>123</v>
      </c>
      <c r="R15" s="60"/>
      <c r="S15" s="60"/>
      <c r="T15" s="60"/>
      <c r="U15" s="60"/>
      <c r="V15" s="60"/>
      <c r="W15" s="60"/>
      <c r="X15" s="60"/>
      <c r="Y15" s="60"/>
    </row>
    <row r="16" spans="2:28" x14ac:dyDescent="0.3">
      <c r="C16" s="23">
        <v>2</v>
      </c>
      <c r="D16" s="23" t="s">
        <v>124</v>
      </c>
      <c r="E16" s="23" t="s">
        <v>125</v>
      </c>
      <c r="F16" s="23">
        <v>4</v>
      </c>
      <c r="G16" s="23">
        <v>5</v>
      </c>
      <c r="H16" s="23">
        <v>6</v>
      </c>
      <c r="I16" s="23" t="s">
        <v>127</v>
      </c>
      <c r="J16" s="23" t="s">
        <v>126</v>
      </c>
      <c r="K16" s="23">
        <v>8</v>
      </c>
      <c r="Q16" s="23">
        <v>2</v>
      </c>
      <c r="R16" s="23" t="s">
        <v>124</v>
      </c>
      <c r="S16" s="23" t="s">
        <v>125</v>
      </c>
      <c r="T16" s="23">
        <v>4</v>
      </c>
      <c r="U16" s="23">
        <v>5</v>
      </c>
      <c r="V16" s="23">
        <v>6</v>
      </c>
      <c r="W16" s="23" t="s">
        <v>127</v>
      </c>
      <c r="X16" s="23" t="s">
        <v>126</v>
      </c>
      <c r="Y16" s="23">
        <v>8</v>
      </c>
    </row>
    <row r="17" spans="2:28" x14ac:dyDescent="0.3">
      <c r="B17" s="2" t="s">
        <v>64</v>
      </c>
      <c r="C17" s="3">
        <v>2.5272791270679339E-2</v>
      </c>
      <c r="D17" s="3">
        <v>2.2527279127067933E-2</v>
      </c>
      <c r="E17" s="3">
        <v>2.5425319723102194E-2</v>
      </c>
      <c r="F17" s="3">
        <v>2.1975830106769918E-2</v>
      </c>
      <c r="G17" s="3">
        <v>1.7470374281356331E-2</v>
      </c>
      <c r="H17" s="3">
        <v>2.0802534318901795E-2</v>
      </c>
      <c r="I17" s="3">
        <v>2.6539950721576909E-2</v>
      </c>
      <c r="J17" s="3">
        <v>2.3982165904024404E-2</v>
      </c>
      <c r="K17" s="3">
        <v>2.5319723102194065E-2</v>
      </c>
      <c r="P17" s="2" t="s">
        <v>64</v>
      </c>
      <c r="Q17" s="3">
        <v>2.4058263549821338E-2</v>
      </c>
      <c r="R17" s="3">
        <v>2.3085385923279054E-2</v>
      </c>
      <c r="S17" s="3">
        <v>3.5805533582462745E-2</v>
      </c>
      <c r="T17" s="3">
        <v>3.5178163898056974E-2</v>
      </c>
      <c r="U17" s="3">
        <v>3.0568360564814562E-2</v>
      </c>
      <c r="V17" s="3">
        <v>3.431439404271569E-2</v>
      </c>
      <c r="W17" s="3">
        <v>3.7214842293809045E-2</v>
      </c>
      <c r="X17" s="3">
        <v>2.3567278579416821E-2</v>
      </c>
      <c r="Y17" s="3">
        <v>2.3403616922615313E-2</v>
      </c>
    </row>
    <row r="19" spans="2:28" ht="15" customHeight="1" x14ac:dyDescent="0.3">
      <c r="C19" s="60" t="s">
        <v>119</v>
      </c>
      <c r="D19" s="60"/>
      <c r="E19" s="60"/>
      <c r="F19" s="60"/>
      <c r="G19" s="60"/>
      <c r="H19" s="60"/>
      <c r="I19" s="60"/>
      <c r="J19" s="60"/>
      <c r="K19" s="60"/>
      <c r="L19" s="60"/>
      <c r="M19" s="60"/>
      <c r="N19" s="60"/>
      <c r="Q19" s="60" t="s">
        <v>119</v>
      </c>
      <c r="R19" s="60"/>
      <c r="S19" s="60"/>
      <c r="T19" s="60"/>
      <c r="U19" s="60"/>
      <c r="V19" s="60"/>
      <c r="W19" s="60"/>
      <c r="X19" s="60"/>
      <c r="Y19" s="60"/>
      <c r="Z19" s="60"/>
      <c r="AA19" s="60"/>
      <c r="AB19" s="60"/>
    </row>
    <row r="20" spans="2:28" x14ac:dyDescent="0.3">
      <c r="C20" s="2">
        <v>1</v>
      </c>
      <c r="D20" s="2">
        <v>2</v>
      </c>
      <c r="E20" s="2">
        <v>3</v>
      </c>
      <c r="F20" s="2">
        <v>4</v>
      </c>
      <c r="G20" s="2">
        <v>5</v>
      </c>
      <c r="H20" s="2">
        <v>6</v>
      </c>
      <c r="I20" s="2">
        <v>7</v>
      </c>
      <c r="J20" s="2">
        <v>8</v>
      </c>
      <c r="K20" s="2">
        <v>9</v>
      </c>
      <c r="L20" s="2" t="s">
        <v>4</v>
      </c>
      <c r="M20" s="2" t="s">
        <v>129</v>
      </c>
      <c r="N20" s="2" t="s">
        <v>128</v>
      </c>
      <c r="Q20" s="2">
        <v>1</v>
      </c>
      <c r="R20" s="2">
        <v>2</v>
      </c>
      <c r="S20" s="2">
        <v>3</v>
      </c>
      <c r="T20" s="2">
        <v>4</v>
      </c>
      <c r="U20" s="2">
        <v>5</v>
      </c>
      <c r="V20" s="2">
        <v>6</v>
      </c>
      <c r="W20" s="2">
        <v>7</v>
      </c>
      <c r="X20" s="2">
        <v>8</v>
      </c>
      <c r="Y20" s="2">
        <v>9</v>
      </c>
      <c r="Z20" s="2" t="s">
        <v>4</v>
      </c>
      <c r="AA20" s="2" t="s">
        <v>129</v>
      </c>
      <c r="AB20" s="2" t="s">
        <v>128</v>
      </c>
    </row>
    <row r="21" spans="2:28" x14ac:dyDescent="0.3">
      <c r="B21" s="2" t="s">
        <v>64</v>
      </c>
      <c r="C21" s="3">
        <v>5.0569048457116041E-3</v>
      </c>
      <c r="D21" s="3">
        <v>4.3177284993546877E-3</v>
      </c>
      <c r="E21" s="3">
        <v>4.3294614572333689E-3</v>
      </c>
      <c r="F21" s="3">
        <v>1.6074152293793266E-3</v>
      </c>
      <c r="G21" s="3">
        <v>4.4937228675349054E-3</v>
      </c>
      <c r="H21" s="3">
        <v>1.7247448081661387E-3</v>
      </c>
      <c r="I21" s="3">
        <v>4.7753138566232547E-3</v>
      </c>
      <c r="J21" s="3">
        <v>4.3294614572333689E-3</v>
      </c>
      <c r="K21" s="3">
        <v>5.0686378035902854E-3</v>
      </c>
      <c r="L21" s="3">
        <v>1.0841253079901443E-2</v>
      </c>
      <c r="M21" s="3">
        <v>1.0559662090813094E-2</v>
      </c>
      <c r="N21" s="3">
        <v>1.748210723923501E-3</v>
      </c>
      <c r="P21" s="2" t="s">
        <v>64</v>
      </c>
      <c r="Q21" s="3">
        <v>4.4734186192411556E-3</v>
      </c>
      <c r="R21" s="3">
        <v>5.9463735304547067E-3</v>
      </c>
      <c r="S21" s="3">
        <v>6.3828046152587222E-3</v>
      </c>
      <c r="T21" s="3">
        <v>4.9644035896456726E-3</v>
      </c>
      <c r="U21" s="3">
        <v>7.1192820708654977E-3</v>
      </c>
      <c r="V21" s="3">
        <v>4.8371111899111682E-3</v>
      </c>
      <c r="W21" s="3">
        <v>6.4464508151259739E-3</v>
      </c>
      <c r="X21" s="3">
        <v>6.3646199867252208E-3</v>
      </c>
      <c r="Y21" s="3">
        <v>4.5006955620414063E-3</v>
      </c>
      <c r="Z21" s="3">
        <v>9.2014220379513199E-3</v>
      </c>
      <c r="AA21" s="3">
        <v>5.0189574752461741E-3</v>
      </c>
      <c r="AB21" s="3">
        <v>1.6275242537483066E-3</v>
      </c>
    </row>
    <row r="23" spans="2:28" x14ac:dyDescent="0.3">
      <c r="C23" s="60" t="s">
        <v>5</v>
      </c>
      <c r="D23" s="60"/>
      <c r="E23" s="60"/>
      <c r="F23" s="60"/>
      <c r="G23" s="60"/>
      <c r="H23" s="60"/>
      <c r="I23" s="60"/>
      <c r="J23" s="60"/>
      <c r="K23" s="60"/>
      <c r="L23" s="60"/>
      <c r="Q23" s="60" t="s">
        <v>5</v>
      </c>
      <c r="R23" s="60"/>
      <c r="S23" s="60"/>
      <c r="T23" s="60"/>
      <c r="U23" s="60"/>
      <c r="V23" s="60"/>
      <c r="W23" s="60"/>
      <c r="X23" s="60"/>
      <c r="Y23" s="60"/>
      <c r="Z23" s="60"/>
    </row>
    <row r="24" spans="2:28" x14ac:dyDescent="0.3">
      <c r="C24" s="2">
        <v>1</v>
      </c>
      <c r="D24" s="2">
        <v>2</v>
      </c>
      <c r="E24" s="2">
        <v>3</v>
      </c>
      <c r="F24" s="2">
        <v>4</v>
      </c>
      <c r="G24" s="2">
        <v>5</v>
      </c>
      <c r="H24" s="2">
        <v>6</v>
      </c>
      <c r="I24" s="2">
        <v>7</v>
      </c>
      <c r="J24" s="2">
        <v>8</v>
      </c>
      <c r="K24" s="2">
        <v>9</v>
      </c>
      <c r="L24" s="2" t="s">
        <v>4</v>
      </c>
      <c r="Q24" s="2">
        <v>1</v>
      </c>
      <c r="R24" s="2">
        <v>2</v>
      </c>
      <c r="S24" s="2">
        <v>3</v>
      </c>
      <c r="T24" s="2">
        <v>4</v>
      </c>
      <c r="U24" s="2">
        <v>5</v>
      </c>
      <c r="V24" s="2">
        <v>6</v>
      </c>
      <c r="W24" s="2">
        <v>7</v>
      </c>
      <c r="X24" s="2">
        <v>8</v>
      </c>
      <c r="Y24" s="2">
        <v>9</v>
      </c>
      <c r="Z24" s="2" t="s">
        <v>4</v>
      </c>
    </row>
    <row r="25" spans="2:28" x14ac:dyDescent="0.3">
      <c r="B25" s="2" t="s">
        <v>64</v>
      </c>
      <c r="C25" s="3">
        <v>9.609292502639916E-3</v>
      </c>
      <c r="D25" s="3">
        <v>1.0712190543235951E-2</v>
      </c>
      <c r="E25" s="3">
        <v>9.2514372873401373E-3</v>
      </c>
      <c r="F25" s="3">
        <v>8.4359967147717933E-3</v>
      </c>
      <c r="G25" s="3">
        <v>1.0154875043998592E-2</v>
      </c>
      <c r="H25" s="3">
        <v>8.2776017834095984E-3</v>
      </c>
      <c r="I25" s="3">
        <v>9.0461105244632172E-3</v>
      </c>
      <c r="J25" s="3">
        <v>1.0782588290508037E-2</v>
      </c>
      <c r="K25" s="3">
        <v>1.0231139270210018E-2</v>
      </c>
      <c r="L25" s="3">
        <v>2.537252141264813E-2</v>
      </c>
      <c r="P25" s="2" t="s">
        <v>64</v>
      </c>
      <c r="Q25" s="3">
        <v>1.1629069947173654E-2</v>
      </c>
      <c r="R25" s="3">
        <v>1.8584690361237645E-2</v>
      </c>
      <c r="S25" s="3">
        <v>1.7257212478292101E-2</v>
      </c>
      <c r="T25" s="3">
        <v>1.7134466235690971E-2</v>
      </c>
      <c r="U25" s="3">
        <v>1.9780329687315312E-2</v>
      </c>
      <c r="V25" s="3">
        <v>1.7357227935226354E-2</v>
      </c>
      <c r="W25" s="3">
        <v>1.6548011965485575E-2</v>
      </c>
      <c r="X25" s="3">
        <v>1.9102952274442413E-2</v>
      </c>
      <c r="Y25" s="3">
        <v>1.1779093132575035E-2</v>
      </c>
      <c r="Z25" s="3">
        <v>4.96122127965231E-2</v>
      </c>
    </row>
    <row r="26" spans="2:28" x14ac:dyDescent="0.3">
      <c r="C26" s="5"/>
      <c r="D26" s="5"/>
      <c r="E26" s="5"/>
      <c r="F26" s="5"/>
      <c r="G26" s="5"/>
      <c r="H26" s="5"/>
      <c r="I26" s="5"/>
      <c r="J26" s="5"/>
      <c r="K26" s="5"/>
      <c r="L26" s="5"/>
      <c r="Q26" s="5"/>
      <c r="R26" s="5"/>
      <c r="S26" s="5"/>
      <c r="T26" s="5"/>
      <c r="U26" s="5"/>
      <c r="V26" s="5"/>
      <c r="W26" s="5"/>
      <c r="X26" s="5"/>
      <c r="Y26" s="5"/>
      <c r="Z26" s="5"/>
    </row>
    <row r="27" spans="2:28" x14ac:dyDescent="0.3">
      <c r="C27" s="5"/>
      <c r="D27" s="5"/>
      <c r="E27" s="5"/>
      <c r="F27" s="5"/>
      <c r="G27" s="5"/>
      <c r="H27" s="5"/>
      <c r="I27" s="5"/>
      <c r="J27" s="5"/>
      <c r="K27" s="5"/>
      <c r="L27" s="5"/>
      <c r="Q27" s="5"/>
      <c r="R27" s="5"/>
      <c r="S27" s="5"/>
      <c r="T27" s="5"/>
      <c r="U27" s="5"/>
      <c r="V27" s="5"/>
      <c r="W27" s="5"/>
      <c r="X27" s="5"/>
      <c r="Y27" s="5"/>
      <c r="Z27" s="5"/>
    </row>
    <row r="28" spans="2:28" ht="18" x14ac:dyDescent="0.35">
      <c r="B28" s="61" t="s">
        <v>284</v>
      </c>
      <c r="C28" s="61"/>
      <c r="D28" s="61"/>
      <c r="E28" s="61"/>
      <c r="F28" s="61"/>
      <c r="G28" s="61"/>
      <c r="H28" s="61"/>
      <c r="I28" s="61"/>
      <c r="J28" s="61"/>
      <c r="K28" s="61"/>
      <c r="L28" s="61"/>
      <c r="M28" s="61"/>
      <c r="N28" s="61"/>
      <c r="P28" s="61" t="s">
        <v>285</v>
      </c>
      <c r="Q28" s="61"/>
      <c r="R28" s="61"/>
      <c r="S28" s="61"/>
      <c r="T28" s="61"/>
      <c r="U28" s="61"/>
      <c r="V28" s="61"/>
      <c r="W28" s="61"/>
      <c r="X28" s="61"/>
      <c r="Y28" s="61"/>
      <c r="Z28" s="61"/>
      <c r="AA28" s="61"/>
      <c r="AB28" s="61"/>
    </row>
    <row r="30" spans="2:28" x14ac:dyDescent="0.3">
      <c r="C30" s="62" t="s">
        <v>0</v>
      </c>
      <c r="D30" s="63"/>
      <c r="E30" s="64"/>
      <c r="G30" s="62" t="s">
        <v>1</v>
      </c>
      <c r="H30" s="63"/>
      <c r="I30" s="63"/>
      <c r="J30" s="63"/>
      <c r="K30" s="63"/>
      <c r="L30" s="64"/>
      <c r="Q30" s="62" t="s">
        <v>0</v>
      </c>
      <c r="R30" s="63"/>
      <c r="S30" s="64"/>
      <c r="U30" s="62" t="s">
        <v>1</v>
      </c>
      <c r="V30" s="63"/>
      <c r="W30" s="63"/>
      <c r="X30" s="63"/>
      <c r="Y30" s="63"/>
      <c r="Z30" s="64"/>
    </row>
    <row r="31" spans="2:28" x14ac:dyDescent="0.3">
      <c r="C31" s="2">
        <v>147</v>
      </c>
      <c r="D31" s="2">
        <v>258</v>
      </c>
      <c r="E31" s="2">
        <v>369</v>
      </c>
      <c r="G31" s="2">
        <v>14</v>
      </c>
      <c r="H31" s="2">
        <v>25</v>
      </c>
      <c r="I31" s="2">
        <v>36</v>
      </c>
      <c r="J31" s="2">
        <v>47</v>
      </c>
      <c r="K31" s="2">
        <v>58</v>
      </c>
      <c r="L31" s="2">
        <v>69</v>
      </c>
      <c r="Q31" s="2">
        <v>147</v>
      </c>
      <c r="R31" s="2">
        <v>258</v>
      </c>
      <c r="S31" s="2">
        <v>369</v>
      </c>
      <c r="U31" s="2">
        <v>14</v>
      </c>
      <c r="V31" s="2">
        <v>25</v>
      </c>
      <c r="W31" s="2">
        <v>36</v>
      </c>
      <c r="X31" s="2">
        <v>47</v>
      </c>
      <c r="Y31" s="2">
        <v>58</v>
      </c>
      <c r="Z31" s="2">
        <v>69</v>
      </c>
    </row>
    <row r="32" spans="2:28" x14ac:dyDescent="0.3">
      <c r="B32" s="2" t="s">
        <v>62</v>
      </c>
      <c r="C32" s="17">
        <f>C13/3</f>
        <v>6.4883257069107128E-3</v>
      </c>
      <c r="D32" s="17">
        <f>D13/3</f>
        <v>6.3397082404474175E-3</v>
      </c>
      <c r="E32" s="17">
        <f>E13/3</f>
        <v>6.3397082404474175E-3</v>
      </c>
      <c r="F32" s="8"/>
      <c r="G32" s="17">
        <f t="shared" ref="G32:L32" si="0">G13/3</f>
        <v>2.6125386209863505E-2</v>
      </c>
      <c r="H32" s="17">
        <f t="shared" si="0"/>
        <v>2.9598341741953148E-2</v>
      </c>
      <c r="I32" s="17">
        <f t="shared" si="0"/>
        <v>3.3372443192928938E-2</v>
      </c>
      <c r="J32" s="17">
        <f t="shared" si="0"/>
        <v>3.2664554734248501E-2</v>
      </c>
      <c r="K32" s="17">
        <f t="shared" si="0"/>
        <v>2.9801713011850289E-2</v>
      </c>
      <c r="L32" s="17">
        <f t="shared" si="0"/>
        <v>2.6610348468848997E-2</v>
      </c>
      <c r="P32" s="2" t="s">
        <v>62</v>
      </c>
      <c r="Q32" s="17">
        <f>Q13/3</f>
        <v>2.185243053658643E-3</v>
      </c>
      <c r="R32" s="17">
        <f>R13/3</f>
        <v>2.5858709468293945E-3</v>
      </c>
      <c r="S32" s="17">
        <f>S13/3</f>
        <v>2.3454942109269439E-3</v>
      </c>
      <c r="T32" s="8"/>
      <c r="U32" s="17">
        <f t="shared" ref="U32:Z32" si="1">U13/3</f>
        <v>1.6593473536819326E-2</v>
      </c>
      <c r="V32" s="17">
        <f t="shared" si="1"/>
        <v>2.4997802690718871E-2</v>
      </c>
      <c r="W32" s="17">
        <f t="shared" si="1"/>
        <v>2.9731867652273532E-2</v>
      </c>
      <c r="X32" s="17">
        <f t="shared" si="1"/>
        <v>2.9516682881293776E-2</v>
      </c>
      <c r="Y32" s="17">
        <f t="shared" si="1"/>
        <v>2.4815956405383862E-2</v>
      </c>
      <c r="Z32" s="17">
        <f t="shared" si="1"/>
        <v>1.6699550536598082E-2</v>
      </c>
    </row>
    <row r="34" spans="2:28" x14ac:dyDescent="0.3">
      <c r="C34" s="60" t="s">
        <v>123</v>
      </c>
      <c r="D34" s="60"/>
      <c r="E34" s="60"/>
      <c r="F34" s="60"/>
      <c r="G34" s="60"/>
      <c r="H34" s="60"/>
      <c r="I34" s="60"/>
      <c r="J34" s="60"/>
      <c r="K34" s="60"/>
      <c r="Q34" s="60" t="s">
        <v>123</v>
      </c>
      <c r="R34" s="60"/>
      <c r="S34" s="60"/>
      <c r="T34" s="60"/>
      <c r="U34" s="60"/>
      <c r="V34" s="60"/>
      <c r="W34" s="60"/>
      <c r="X34" s="60"/>
      <c r="Y34" s="60"/>
    </row>
    <row r="35" spans="2:28" x14ac:dyDescent="0.3">
      <c r="C35" s="23">
        <v>2</v>
      </c>
      <c r="D35" s="23" t="s">
        <v>124</v>
      </c>
      <c r="E35" s="23" t="s">
        <v>125</v>
      </c>
      <c r="F35" s="23">
        <v>4</v>
      </c>
      <c r="G35" s="23">
        <v>5</v>
      </c>
      <c r="H35" s="23">
        <v>6</v>
      </c>
      <c r="I35" s="23" t="s">
        <v>127</v>
      </c>
      <c r="J35" s="23" t="s">
        <v>126</v>
      </c>
      <c r="K35" s="23">
        <v>8</v>
      </c>
      <c r="Q35" s="23">
        <v>2</v>
      </c>
      <c r="R35" s="23" t="s">
        <v>124</v>
      </c>
      <c r="S35" s="23" t="s">
        <v>125</v>
      </c>
      <c r="T35" s="23">
        <v>4</v>
      </c>
      <c r="U35" s="23">
        <v>5</v>
      </c>
      <c r="V35" s="23">
        <v>6</v>
      </c>
      <c r="W35" s="23" t="s">
        <v>127</v>
      </c>
      <c r="X35" s="23" t="s">
        <v>126</v>
      </c>
      <c r="Y35" s="23">
        <v>8</v>
      </c>
    </row>
    <row r="36" spans="2:28" x14ac:dyDescent="0.3">
      <c r="B36" s="2" t="s">
        <v>62</v>
      </c>
      <c r="C36" s="17">
        <f t="shared" ref="C36:K36" si="2">C17/3</f>
        <v>8.4242637568931137E-3</v>
      </c>
      <c r="D36" s="17">
        <f t="shared" si="2"/>
        <v>7.5090930423559778E-3</v>
      </c>
      <c r="E36" s="17">
        <f t="shared" si="2"/>
        <v>8.4751065743673987E-3</v>
      </c>
      <c r="F36" s="17">
        <f t="shared" si="2"/>
        <v>7.3252767022566395E-3</v>
      </c>
      <c r="G36" s="17">
        <f t="shared" si="2"/>
        <v>5.8234580937854439E-3</v>
      </c>
      <c r="H36" s="17">
        <f t="shared" si="2"/>
        <v>6.9341781063005986E-3</v>
      </c>
      <c r="I36" s="17">
        <f t="shared" si="2"/>
        <v>8.8466502405256369E-3</v>
      </c>
      <c r="J36" s="17">
        <f t="shared" si="2"/>
        <v>7.9940553013414673E-3</v>
      </c>
      <c r="K36" s="17">
        <f t="shared" si="2"/>
        <v>8.4399077007313549E-3</v>
      </c>
      <c r="P36" s="2" t="s">
        <v>62</v>
      </c>
      <c r="Q36" s="17">
        <f t="shared" ref="Q36:Y36" si="3">Q17/3</f>
        <v>8.0194211832737786E-3</v>
      </c>
      <c r="R36" s="17">
        <f t="shared" si="3"/>
        <v>7.6951286410930179E-3</v>
      </c>
      <c r="S36" s="17">
        <f t="shared" si="3"/>
        <v>1.1935177860820914E-2</v>
      </c>
      <c r="T36" s="17">
        <f t="shared" si="3"/>
        <v>1.1726054632685659E-2</v>
      </c>
      <c r="U36" s="17">
        <f t="shared" si="3"/>
        <v>1.0189453521604854E-2</v>
      </c>
      <c r="V36" s="17">
        <f t="shared" si="3"/>
        <v>1.1438131347571897E-2</v>
      </c>
      <c r="W36" s="17">
        <f t="shared" si="3"/>
        <v>1.2404947431269681E-2</v>
      </c>
      <c r="X36" s="17">
        <f t="shared" si="3"/>
        <v>7.8557595264722741E-3</v>
      </c>
      <c r="Y36" s="17">
        <f t="shared" si="3"/>
        <v>7.8012056408717709E-3</v>
      </c>
      <c r="Z36" s="5"/>
    </row>
    <row r="38" spans="2:28" x14ac:dyDescent="0.3">
      <c r="C38" s="60" t="s">
        <v>119</v>
      </c>
      <c r="D38" s="60"/>
      <c r="E38" s="60"/>
      <c r="F38" s="60"/>
      <c r="G38" s="60"/>
      <c r="H38" s="60"/>
      <c r="I38" s="60"/>
      <c r="J38" s="60"/>
      <c r="K38" s="60"/>
      <c r="L38" s="60"/>
      <c r="M38" s="60"/>
      <c r="N38" s="60"/>
      <c r="Q38" s="60" t="s">
        <v>119</v>
      </c>
      <c r="R38" s="60"/>
      <c r="S38" s="60"/>
      <c r="T38" s="60"/>
      <c r="U38" s="60"/>
      <c r="V38" s="60"/>
      <c r="W38" s="60"/>
      <c r="X38" s="60"/>
      <c r="Y38" s="60"/>
      <c r="Z38" s="60"/>
      <c r="AA38" s="60"/>
      <c r="AB38" s="60"/>
    </row>
    <row r="39" spans="2:28" x14ac:dyDescent="0.3">
      <c r="C39" s="2">
        <v>1</v>
      </c>
      <c r="D39" s="2">
        <v>2</v>
      </c>
      <c r="E39" s="2">
        <v>3</v>
      </c>
      <c r="F39" s="2">
        <v>4</v>
      </c>
      <c r="G39" s="2">
        <v>5</v>
      </c>
      <c r="H39" s="2">
        <v>6</v>
      </c>
      <c r="I39" s="2">
        <v>7</v>
      </c>
      <c r="J39" s="2">
        <v>8</v>
      </c>
      <c r="K39" s="2">
        <v>9</v>
      </c>
      <c r="L39" s="2" t="s">
        <v>4</v>
      </c>
      <c r="M39" s="2" t="s">
        <v>129</v>
      </c>
      <c r="N39" s="2" t="s">
        <v>128</v>
      </c>
      <c r="Q39" s="2">
        <v>1</v>
      </c>
      <c r="R39" s="2">
        <v>2</v>
      </c>
      <c r="S39" s="2">
        <v>3</v>
      </c>
      <c r="T39" s="2">
        <v>4</v>
      </c>
      <c r="U39" s="2">
        <v>5</v>
      </c>
      <c r="V39" s="2">
        <v>6</v>
      </c>
      <c r="W39" s="2">
        <v>7</v>
      </c>
      <c r="X39" s="2">
        <v>8</v>
      </c>
      <c r="Y39" s="2">
        <v>9</v>
      </c>
      <c r="Z39" s="2" t="s">
        <v>4</v>
      </c>
      <c r="AA39" s="2" t="s">
        <v>129</v>
      </c>
      <c r="AB39" s="2" t="s">
        <v>128</v>
      </c>
    </row>
    <row r="40" spans="2:28" x14ac:dyDescent="0.3">
      <c r="B40" s="2" t="s">
        <v>62</v>
      </c>
      <c r="C40" s="17">
        <f t="shared" ref="C40:N40" si="4">C21/3</f>
        <v>1.6856349485705347E-3</v>
      </c>
      <c r="D40" s="17">
        <f t="shared" si="4"/>
        <v>1.4392428331182292E-3</v>
      </c>
      <c r="E40" s="17">
        <f t="shared" si="4"/>
        <v>1.4431538190777897E-3</v>
      </c>
      <c r="F40" s="17">
        <f t="shared" si="4"/>
        <v>5.3580507645977556E-4</v>
      </c>
      <c r="G40" s="17">
        <f t="shared" si="4"/>
        <v>1.497907622511635E-3</v>
      </c>
      <c r="H40" s="17">
        <f t="shared" si="4"/>
        <v>5.7491493605537952E-4</v>
      </c>
      <c r="I40" s="17">
        <f t="shared" si="4"/>
        <v>1.591771285541085E-3</v>
      </c>
      <c r="J40" s="17">
        <f t="shared" si="4"/>
        <v>1.4431538190777897E-3</v>
      </c>
      <c r="K40" s="17">
        <f t="shared" si="4"/>
        <v>1.6895459345300952E-3</v>
      </c>
      <c r="L40" s="17">
        <f t="shared" si="4"/>
        <v>3.6137510266338146E-3</v>
      </c>
      <c r="M40" s="17">
        <f t="shared" si="4"/>
        <v>3.5198873636043647E-3</v>
      </c>
      <c r="N40" s="17">
        <f t="shared" si="4"/>
        <v>5.8273690797450031E-4</v>
      </c>
      <c r="P40" s="2" t="s">
        <v>62</v>
      </c>
      <c r="Q40" s="17">
        <f t="shared" ref="Q40:Y40" si="5">Q21/3</f>
        <v>1.4911395397470518E-3</v>
      </c>
      <c r="R40" s="17">
        <f t="shared" si="5"/>
        <v>1.982124510151569E-3</v>
      </c>
      <c r="S40" s="17">
        <f t="shared" si="5"/>
        <v>2.1276015384195739E-3</v>
      </c>
      <c r="T40" s="17">
        <f t="shared" si="5"/>
        <v>1.6548011965485576E-3</v>
      </c>
      <c r="U40" s="17">
        <f t="shared" si="5"/>
        <v>2.3730940236218324E-3</v>
      </c>
      <c r="V40" s="17">
        <f t="shared" si="5"/>
        <v>1.612370396637056E-3</v>
      </c>
      <c r="W40" s="17">
        <f t="shared" si="5"/>
        <v>2.1488169383753245E-3</v>
      </c>
      <c r="X40" s="17">
        <f t="shared" si="5"/>
        <v>2.1215399955750737E-3</v>
      </c>
      <c r="Y40" s="17">
        <f t="shared" si="5"/>
        <v>1.500231854013802E-3</v>
      </c>
      <c r="Z40" s="17">
        <f>Z21/7</f>
        <v>1.3144888625644742E-3</v>
      </c>
      <c r="AA40" s="17">
        <f>AA21/7</f>
        <v>7.1699392503516768E-4</v>
      </c>
      <c r="AB40" s="17">
        <f>AB21/7</f>
        <v>2.3250346482118667E-4</v>
      </c>
    </row>
    <row r="42" spans="2:28" x14ac:dyDescent="0.3">
      <c r="C42" s="60" t="s">
        <v>5</v>
      </c>
      <c r="D42" s="60"/>
      <c r="E42" s="60"/>
      <c r="F42" s="60"/>
      <c r="G42" s="60"/>
      <c r="H42" s="60"/>
      <c r="I42" s="60"/>
      <c r="J42" s="60"/>
      <c r="K42" s="60"/>
      <c r="L42" s="60"/>
      <c r="Q42" s="60" t="s">
        <v>5</v>
      </c>
      <c r="R42" s="60"/>
      <c r="S42" s="60"/>
      <c r="T42" s="60"/>
      <c r="U42" s="60"/>
      <c r="V42" s="60"/>
      <c r="W42" s="60"/>
      <c r="X42" s="60"/>
      <c r="Y42" s="60"/>
      <c r="Z42" s="60"/>
    </row>
    <row r="43" spans="2:28" x14ac:dyDescent="0.3">
      <c r="C43" s="2">
        <v>1</v>
      </c>
      <c r="D43" s="2">
        <v>2</v>
      </c>
      <c r="E43" s="2">
        <v>3</v>
      </c>
      <c r="F43" s="2">
        <v>4</v>
      </c>
      <c r="G43" s="2">
        <v>5</v>
      </c>
      <c r="H43" s="2">
        <v>6</v>
      </c>
      <c r="I43" s="2">
        <v>7</v>
      </c>
      <c r="J43" s="2">
        <v>8</v>
      </c>
      <c r="K43" s="2">
        <v>9</v>
      </c>
      <c r="L43" s="2" t="s">
        <v>4</v>
      </c>
      <c r="Q43" s="2">
        <v>1</v>
      </c>
      <c r="R43" s="2">
        <v>2</v>
      </c>
      <c r="S43" s="2">
        <v>3</v>
      </c>
      <c r="T43" s="2">
        <v>4</v>
      </c>
      <c r="U43" s="2">
        <v>5</v>
      </c>
      <c r="V43" s="2">
        <v>6</v>
      </c>
      <c r="W43" s="2">
        <v>7</v>
      </c>
      <c r="X43" s="2">
        <v>8</v>
      </c>
      <c r="Y43" s="2">
        <v>9</v>
      </c>
      <c r="Z43" s="2" t="s">
        <v>4</v>
      </c>
    </row>
    <row r="44" spans="2:28" x14ac:dyDescent="0.3">
      <c r="B44" s="2" t="s">
        <v>62</v>
      </c>
      <c r="C44" s="17">
        <f t="shared" ref="C44:K44" si="6">C25/3</f>
        <v>3.2030975008799718E-3</v>
      </c>
      <c r="D44" s="17">
        <f t="shared" si="6"/>
        <v>3.5707301810786502E-3</v>
      </c>
      <c r="E44" s="17">
        <f t="shared" si="6"/>
        <v>3.083812429113379E-3</v>
      </c>
      <c r="F44" s="17">
        <f t="shared" si="6"/>
        <v>2.8119989049239309E-3</v>
      </c>
      <c r="G44" s="17">
        <f t="shared" si="6"/>
        <v>3.3849583479995306E-3</v>
      </c>
      <c r="H44" s="17">
        <f t="shared" si="6"/>
        <v>2.759200594469866E-3</v>
      </c>
      <c r="I44" s="17">
        <f t="shared" si="6"/>
        <v>3.0153701748210724E-3</v>
      </c>
      <c r="J44" s="17">
        <f t="shared" si="6"/>
        <v>3.5941960968360123E-3</v>
      </c>
      <c r="K44" s="17">
        <f t="shared" si="6"/>
        <v>3.4103797567366727E-3</v>
      </c>
      <c r="L44" s="17">
        <f>L25/7</f>
        <v>3.6246459160925899E-3</v>
      </c>
      <c r="P44" s="2" t="s">
        <v>62</v>
      </c>
      <c r="Q44" s="17">
        <f t="shared" ref="Q44:Y44" si="7">Q25/3</f>
        <v>3.8763566490578848E-3</v>
      </c>
      <c r="R44" s="17">
        <f t="shared" si="7"/>
        <v>6.1948967870792153E-3</v>
      </c>
      <c r="S44" s="17">
        <f t="shared" si="7"/>
        <v>5.7524041594307004E-3</v>
      </c>
      <c r="T44" s="17">
        <f t="shared" si="7"/>
        <v>5.7114887452303234E-3</v>
      </c>
      <c r="U44" s="17">
        <f t="shared" si="7"/>
        <v>6.5934432291051039E-3</v>
      </c>
      <c r="V44" s="17">
        <f t="shared" si="7"/>
        <v>5.7857426450754514E-3</v>
      </c>
      <c r="W44" s="17">
        <f t="shared" si="7"/>
        <v>5.5160039884951913E-3</v>
      </c>
      <c r="X44" s="17">
        <f t="shared" si="7"/>
        <v>6.3676507581474709E-3</v>
      </c>
      <c r="Y44" s="17">
        <f t="shared" si="7"/>
        <v>3.926364377525012E-3</v>
      </c>
      <c r="Z44" s="17">
        <f>Z25/7</f>
        <v>7.0874589709318718E-3</v>
      </c>
    </row>
    <row r="53" spans="3:13" x14ac:dyDescent="0.3">
      <c r="C53" s="9"/>
      <c r="D53" s="9"/>
      <c r="E53" s="9"/>
      <c r="F53" s="9"/>
      <c r="G53" s="9"/>
      <c r="H53" s="9"/>
      <c r="I53" s="9"/>
      <c r="J53" s="9"/>
      <c r="K53" s="9"/>
      <c r="L53" s="9"/>
      <c r="M53" s="9"/>
    </row>
  </sheetData>
  <mergeCells count="27">
    <mergeCell ref="C4:I4"/>
    <mergeCell ref="K4:Q4"/>
    <mergeCell ref="B2:Q2"/>
    <mergeCell ref="C15:K15"/>
    <mergeCell ref="Q11:S11"/>
    <mergeCell ref="Q15:Y15"/>
    <mergeCell ref="C11:E11"/>
    <mergeCell ref="G11:L11"/>
    <mergeCell ref="C19:N19"/>
    <mergeCell ref="Q19:AB19"/>
    <mergeCell ref="C9:N9"/>
    <mergeCell ref="P9:AB9"/>
    <mergeCell ref="C23:L23"/>
    <mergeCell ref="U11:Z11"/>
    <mergeCell ref="Q23:Z23"/>
    <mergeCell ref="C38:N38"/>
    <mergeCell ref="Q38:AB38"/>
    <mergeCell ref="C42:L42"/>
    <mergeCell ref="Q42:Z42"/>
    <mergeCell ref="B28:N28"/>
    <mergeCell ref="P28:AB28"/>
    <mergeCell ref="C30:E30"/>
    <mergeCell ref="G30:L30"/>
    <mergeCell ref="Q30:S30"/>
    <mergeCell ref="U30:Z30"/>
    <mergeCell ref="C34:K34"/>
    <mergeCell ref="Q34:Y34"/>
  </mergeCells>
  <conditionalFormatting sqref="C25:L25 C21:N21 C17:K17 C13:E13 G13:L13">
    <cfRule type="colorScale" priority="2">
      <colorScale>
        <cfvo type="min"/>
        <cfvo type="max"/>
        <color rgb="FFFCFCFF"/>
        <color rgb="FF63BE7B"/>
      </colorScale>
    </cfRule>
  </conditionalFormatting>
  <conditionalFormatting sqref="C44:L44 C40:N40 C36:K36 C32:E32 G32:L32">
    <cfRule type="colorScale" priority="5">
      <colorScale>
        <cfvo type="min"/>
        <cfvo type="max"/>
        <color rgb="FFFCFCFF"/>
        <color rgb="FF63BE7B"/>
      </colorScale>
    </cfRule>
  </conditionalFormatting>
  <conditionalFormatting sqref="K6:P6 C6:H6">
    <cfRule type="colorScale" priority="8">
      <colorScale>
        <cfvo type="min"/>
        <cfvo type="max"/>
        <color rgb="FFFCFCFF"/>
        <color rgb="FF63BE7B"/>
      </colorScale>
    </cfRule>
  </conditionalFormatting>
  <conditionalFormatting sqref="Q25:Z25 Q21:AB21 Q17:Y17 Q13:S13 U13:Z13">
    <cfRule type="colorScale" priority="1">
      <colorScale>
        <cfvo type="min"/>
        <cfvo type="max"/>
        <color rgb="FFFCFCFF"/>
        <color rgb="FF63BE7B"/>
      </colorScale>
    </cfRule>
  </conditionalFormatting>
  <conditionalFormatting sqref="Q44:Z44 Q40:AB40 Q36:Y36 Q32:S32 U32:Z32">
    <cfRule type="colorScale" priority="10">
      <colorScale>
        <cfvo type="min"/>
        <cfvo type="max"/>
        <color rgb="FFFCFCFF"/>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dimension ref="B2:AH83"/>
  <sheetViews>
    <sheetView topLeftCell="A3" zoomScaleNormal="100" workbookViewId="0"/>
  </sheetViews>
  <sheetFormatPr defaultRowHeight="14.4" x14ac:dyDescent="0.3"/>
  <sheetData>
    <row r="2" spans="2:26" ht="18" x14ac:dyDescent="0.35">
      <c r="B2" s="61" t="s">
        <v>49</v>
      </c>
      <c r="C2" s="61"/>
      <c r="D2" s="61"/>
      <c r="E2" s="61"/>
      <c r="F2" s="61"/>
      <c r="G2" s="61"/>
      <c r="H2" s="61"/>
      <c r="I2" s="61"/>
      <c r="J2" s="61"/>
      <c r="K2" s="61"/>
      <c r="L2" s="61"/>
      <c r="M2" s="61"/>
      <c r="N2" s="61"/>
      <c r="O2" s="61"/>
      <c r="P2" s="61"/>
      <c r="Q2" s="61"/>
      <c r="R2" s="61"/>
      <c r="S2" s="61"/>
      <c r="T2" s="61"/>
      <c r="U2" s="61"/>
      <c r="V2" s="61"/>
    </row>
    <row r="3" spans="2:26" ht="75" customHeight="1" x14ac:dyDescent="0.3">
      <c r="B3" s="68" t="s">
        <v>286</v>
      </c>
      <c r="C3" s="68"/>
      <c r="D3" s="68"/>
      <c r="E3" s="68"/>
      <c r="F3" s="68"/>
      <c r="G3" s="68"/>
      <c r="H3" s="68"/>
      <c r="I3" s="68"/>
      <c r="J3" s="68"/>
      <c r="K3" s="68"/>
      <c r="L3" s="68"/>
      <c r="M3" s="68"/>
      <c r="N3" s="68"/>
      <c r="O3" s="68"/>
      <c r="P3" s="68"/>
      <c r="Q3" s="68"/>
      <c r="R3" s="68"/>
      <c r="S3" s="68"/>
      <c r="T3" s="68"/>
      <c r="U3" s="68"/>
      <c r="V3" s="68"/>
    </row>
    <row r="4" spans="2:26" ht="35.25" customHeight="1" x14ac:dyDescent="0.3">
      <c r="B4" s="68"/>
      <c r="C4" s="68"/>
      <c r="D4" s="68"/>
      <c r="E4" s="68"/>
      <c r="F4" s="68"/>
      <c r="G4" s="68"/>
      <c r="H4" s="68"/>
      <c r="I4" s="68"/>
      <c r="J4" s="68"/>
      <c r="K4" s="68"/>
      <c r="L4" s="68"/>
      <c r="M4" s="68"/>
      <c r="N4" s="68"/>
      <c r="O4" s="68"/>
      <c r="P4" s="68"/>
      <c r="Q4" s="68"/>
      <c r="R4" s="68"/>
      <c r="S4" s="68"/>
      <c r="T4" s="68"/>
      <c r="U4" s="68"/>
      <c r="V4" s="68"/>
    </row>
    <row r="6" spans="2:26" x14ac:dyDescent="0.3">
      <c r="B6" s="60" t="s">
        <v>44</v>
      </c>
      <c r="C6" s="60"/>
      <c r="D6" s="60"/>
      <c r="E6" s="60"/>
      <c r="F6" s="60"/>
      <c r="G6" s="60"/>
      <c r="H6" s="60"/>
      <c r="I6" s="60"/>
      <c r="J6" s="60"/>
      <c r="K6" s="60"/>
      <c r="L6" s="60"/>
      <c r="M6" s="60"/>
      <c r="N6" s="60"/>
      <c r="P6" s="60" t="s">
        <v>45</v>
      </c>
      <c r="Q6" s="60"/>
      <c r="R6" s="60"/>
      <c r="S6" s="60"/>
      <c r="T6" s="60"/>
      <c r="U6" s="60"/>
      <c r="V6" s="60"/>
      <c r="X6" s="60" t="s">
        <v>8</v>
      </c>
      <c r="Y6" s="60"/>
      <c r="Z6" s="60"/>
    </row>
    <row r="7" spans="2:26" x14ac:dyDescent="0.3">
      <c r="B7" s="67" t="s">
        <v>23</v>
      </c>
      <c r="C7" s="67" t="s">
        <v>26</v>
      </c>
      <c r="D7" s="67"/>
      <c r="E7" s="67"/>
      <c r="F7" s="67" t="s">
        <v>1</v>
      </c>
      <c r="G7" s="67"/>
      <c r="H7" s="67"/>
      <c r="I7" s="67" t="s">
        <v>3</v>
      </c>
      <c r="J7" s="67"/>
      <c r="K7" s="67"/>
      <c r="L7" s="67" t="s">
        <v>4</v>
      </c>
      <c r="M7" s="67"/>
      <c r="N7" s="67"/>
      <c r="P7" s="72" t="s">
        <v>23</v>
      </c>
      <c r="Q7" s="69" t="s">
        <v>26</v>
      </c>
      <c r="R7" s="70"/>
      <c r="S7" s="69" t="s">
        <v>1</v>
      </c>
      <c r="T7" s="70"/>
      <c r="U7" s="69" t="s">
        <v>3</v>
      </c>
      <c r="V7" s="70"/>
      <c r="X7" s="2" t="s">
        <v>19</v>
      </c>
      <c r="Y7" s="4">
        <v>296468</v>
      </c>
      <c r="Z7" s="3">
        <v>0.84173407417712676</v>
      </c>
    </row>
    <row r="8" spans="2:26" x14ac:dyDescent="0.3">
      <c r="B8" s="67"/>
      <c r="C8" s="2" t="s">
        <v>41</v>
      </c>
      <c r="D8" s="2" t="s">
        <v>43</v>
      </c>
      <c r="E8" s="2" t="s">
        <v>42</v>
      </c>
      <c r="F8" s="2" t="s">
        <v>41</v>
      </c>
      <c r="G8" s="2" t="s">
        <v>43</v>
      </c>
      <c r="H8" s="2" t="s">
        <v>42</v>
      </c>
      <c r="I8" s="2" t="s">
        <v>41</v>
      </c>
      <c r="J8" s="2" t="s">
        <v>43</v>
      </c>
      <c r="K8" s="2" t="s">
        <v>42</v>
      </c>
      <c r="L8" s="2" t="s">
        <v>41</v>
      </c>
      <c r="M8" s="2" t="s">
        <v>43</v>
      </c>
      <c r="N8" s="2" t="s">
        <v>42</v>
      </c>
      <c r="P8" s="73"/>
      <c r="Q8" s="2" t="s">
        <v>41</v>
      </c>
      <c r="R8" s="2" t="s">
        <v>42</v>
      </c>
      <c r="S8" s="2" t="s">
        <v>41</v>
      </c>
      <c r="T8" s="2" t="s">
        <v>42</v>
      </c>
      <c r="U8" s="2" t="s">
        <v>41</v>
      </c>
      <c r="V8" s="2" t="s">
        <v>42</v>
      </c>
      <c r="X8" s="2" t="s">
        <v>20</v>
      </c>
      <c r="Y8" s="4">
        <v>53179</v>
      </c>
      <c r="Z8" s="3">
        <v>0.15098619861389906</v>
      </c>
    </row>
    <row r="9" spans="2:26" x14ac:dyDescent="0.3">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65">
        <v>0.13419913419913421</v>
      </c>
      <c r="S9" s="3">
        <v>0.35499999999999998</v>
      </c>
      <c r="T9" s="65">
        <v>0.14049586776859505</v>
      </c>
      <c r="U9" s="3">
        <v>0.26400000000000001</v>
      </c>
      <c r="V9" s="65">
        <v>0.17412935323383086</v>
      </c>
      <c r="X9" s="2" t="s">
        <v>21</v>
      </c>
      <c r="Y9" s="4">
        <v>2522</v>
      </c>
      <c r="Z9" s="3">
        <v>7.1604805074231073E-3</v>
      </c>
    </row>
    <row r="10" spans="2:26" x14ac:dyDescent="0.3">
      <c r="B10" s="7" t="s">
        <v>50</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66"/>
      <c r="S10" s="3">
        <v>0.33300000000000002</v>
      </c>
      <c r="T10" s="66"/>
      <c r="U10" s="3">
        <v>0.23699999999999999</v>
      </c>
      <c r="V10" s="66">
        <v>0.17412935323383086</v>
      </c>
      <c r="X10" s="2" t="s">
        <v>22</v>
      </c>
      <c r="Y10" s="4">
        <v>42</v>
      </c>
      <c r="Z10" s="3">
        <v>1.1924670155105888E-4</v>
      </c>
    </row>
    <row r="11" spans="2:26" x14ac:dyDescent="0.3">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71" t="s">
        <v>48</v>
      </c>
      <c r="Q11" s="71"/>
      <c r="R11" s="71"/>
      <c r="S11" s="71"/>
      <c r="T11" s="71"/>
      <c r="U11" s="71"/>
      <c r="V11" s="71"/>
      <c r="X11" s="2" t="s">
        <v>2</v>
      </c>
      <c r="Y11" s="4">
        <v>352211</v>
      </c>
      <c r="Z11" s="3">
        <f>SUM(Z7:Z10)</f>
        <v>1</v>
      </c>
    </row>
    <row r="12" spans="2:26" x14ac:dyDescent="0.3">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row>
    <row r="13" spans="2:26" x14ac:dyDescent="0.3">
      <c r="P13" s="60" t="s">
        <v>289</v>
      </c>
      <c r="Q13" s="60"/>
      <c r="R13" s="60"/>
      <c r="S13" s="60"/>
      <c r="T13" s="60"/>
      <c r="U13" s="60"/>
      <c r="V13" s="60"/>
    </row>
    <row r="14" spans="2:26" x14ac:dyDescent="0.3">
      <c r="B14" s="60" t="s">
        <v>46</v>
      </c>
      <c r="C14" s="60"/>
      <c r="D14" s="60"/>
      <c r="E14" s="60"/>
      <c r="F14" s="60"/>
      <c r="G14" s="60"/>
      <c r="H14" s="60"/>
      <c r="I14" s="60"/>
      <c r="J14" s="60"/>
      <c r="K14" s="60"/>
      <c r="L14" s="60"/>
      <c r="M14" s="60"/>
      <c r="N14" s="60"/>
      <c r="P14" s="74" t="s">
        <v>23</v>
      </c>
      <c r="Q14" s="74"/>
      <c r="R14" s="4">
        <v>4</v>
      </c>
      <c r="S14" s="4">
        <v>6</v>
      </c>
      <c r="T14" s="4">
        <v>8</v>
      </c>
      <c r="U14" s="4">
        <v>10</v>
      </c>
      <c r="V14" s="4">
        <v>12</v>
      </c>
    </row>
    <row r="15" spans="2:26" x14ac:dyDescent="0.3">
      <c r="B15" s="67" t="s">
        <v>23</v>
      </c>
      <c r="C15" s="67" t="s">
        <v>26</v>
      </c>
      <c r="D15" s="67"/>
      <c r="E15" s="67"/>
      <c r="F15" s="67" t="s">
        <v>1</v>
      </c>
      <c r="G15" s="67"/>
      <c r="H15" s="67"/>
      <c r="I15" s="67" t="s">
        <v>3</v>
      </c>
      <c r="J15" s="67"/>
      <c r="K15" s="67"/>
      <c r="L15" s="67" t="s">
        <v>4</v>
      </c>
      <c r="M15" s="67"/>
      <c r="N15" s="67"/>
      <c r="P15" s="74" t="s">
        <v>26</v>
      </c>
      <c r="Q15" s="74"/>
      <c r="R15" s="45">
        <v>0.83783783783783783</v>
      </c>
      <c r="S15" s="45">
        <v>0.75206611570247939</v>
      </c>
      <c r="T15" s="45">
        <v>0.72558139534883725</v>
      </c>
      <c r="U15" s="45">
        <v>0.67355371900826444</v>
      </c>
      <c r="V15" s="45">
        <v>0.56497175141242939</v>
      </c>
    </row>
    <row r="16" spans="2:26" x14ac:dyDescent="0.3">
      <c r="B16" s="67"/>
      <c r="C16" s="2" t="s">
        <v>41</v>
      </c>
      <c r="D16" s="2" t="s">
        <v>43</v>
      </c>
      <c r="E16" s="2" t="s">
        <v>42</v>
      </c>
      <c r="F16" s="2" t="s">
        <v>41</v>
      </c>
      <c r="G16" s="2" t="s">
        <v>43</v>
      </c>
      <c r="H16" s="2" t="s">
        <v>42</v>
      </c>
      <c r="I16" s="2" t="s">
        <v>41</v>
      </c>
      <c r="J16" s="2" t="s">
        <v>43</v>
      </c>
      <c r="K16" s="2" t="s">
        <v>42</v>
      </c>
      <c r="L16" s="2" t="s">
        <v>41</v>
      </c>
      <c r="M16" s="2" t="s">
        <v>43</v>
      </c>
      <c r="N16" s="2" t="s">
        <v>42</v>
      </c>
      <c r="P16" s="74" t="s">
        <v>1</v>
      </c>
      <c r="Q16" s="74"/>
      <c r="R16" s="45">
        <v>0.71511627906976749</v>
      </c>
      <c r="S16" s="45">
        <v>0.6541710665258712</v>
      </c>
      <c r="T16" s="45">
        <v>0.59143710587454368</v>
      </c>
      <c r="U16" s="45">
        <v>0.51777916406737368</v>
      </c>
      <c r="V16" s="45">
        <v>0.45178640030733769</v>
      </c>
    </row>
    <row r="17" spans="2:34" x14ac:dyDescent="0.3">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74" t="s">
        <v>3</v>
      </c>
      <c r="Q17" s="74"/>
      <c r="R17" s="45">
        <v>0.5516888433981576</v>
      </c>
      <c r="S17" s="45">
        <v>0.50159744408945683</v>
      </c>
      <c r="T17" s="45">
        <v>0.41858574911947982</v>
      </c>
      <c r="U17" s="45">
        <v>0.36750130412102244</v>
      </c>
      <c r="V17" s="45">
        <v>0.30217669654289375</v>
      </c>
    </row>
    <row r="18" spans="2:34" x14ac:dyDescent="0.3">
      <c r="B18" s="4">
        <v>12</v>
      </c>
      <c r="C18" s="3">
        <v>0.47121535181236673</v>
      </c>
      <c r="D18" s="3">
        <v>0.10660980810234541</v>
      </c>
      <c r="E18" s="3">
        <v>0.11899999999999999</v>
      </c>
      <c r="F18" s="3">
        <v>0.39925904816186947</v>
      </c>
      <c r="G18" s="3">
        <v>0.14249073810202337</v>
      </c>
      <c r="H18" s="3">
        <v>0.13536620119692219</v>
      </c>
      <c r="I18" s="3">
        <v>0.29534005037783373</v>
      </c>
      <c r="J18" s="3">
        <v>0.1857682619647355</v>
      </c>
      <c r="K18" s="3">
        <v>0.1769521410579345</v>
      </c>
      <c r="L18" s="3">
        <v>0.36332179930795849</v>
      </c>
      <c r="M18" s="3">
        <v>0.13148788927335639</v>
      </c>
      <c r="N18" s="3">
        <v>0.19031141868512111</v>
      </c>
    </row>
    <row r="19" spans="2:34" x14ac:dyDescent="0.3">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2" spans="2:34" ht="18" x14ac:dyDescent="0.35">
      <c r="B22" s="61" t="s">
        <v>47</v>
      </c>
      <c r="C22" s="61"/>
      <c r="D22" s="61"/>
      <c r="E22" s="61"/>
      <c r="F22" s="61"/>
      <c r="G22" s="61"/>
      <c r="H22" s="61"/>
      <c r="I22" s="61"/>
      <c r="J22" s="61"/>
      <c r="K22" s="61"/>
      <c r="L22" s="61"/>
      <c r="M22" s="61"/>
    </row>
    <row r="24" spans="2:34" x14ac:dyDescent="0.3">
      <c r="B24" s="60" t="s">
        <v>24</v>
      </c>
      <c r="C24" s="60"/>
      <c r="D24" s="60"/>
      <c r="E24" s="60"/>
      <c r="F24" s="60"/>
      <c r="G24" s="60"/>
      <c r="I24" s="60" t="s">
        <v>25</v>
      </c>
      <c r="J24" s="60"/>
      <c r="K24" s="60"/>
      <c r="L24" s="60"/>
      <c r="M24" s="60"/>
      <c r="O24" s="60" t="s">
        <v>27</v>
      </c>
      <c r="P24" s="60"/>
      <c r="Q24" s="60"/>
      <c r="R24" s="60"/>
      <c r="S24" s="60"/>
      <c r="T24" s="60"/>
      <c r="V24" s="60" t="s">
        <v>29</v>
      </c>
      <c r="W24" s="60"/>
      <c r="X24" s="60"/>
      <c r="Y24" s="60"/>
      <c r="Z24" s="60"/>
      <c r="AA24" s="60"/>
      <c r="AC24" s="60" t="s">
        <v>28</v>
      </c>
      <c r="AD24" s="60"/>
      <c r="AE24" s="60"/>
      <c r="AF24" s="60"/>
      <c r="AG24" s="60"/>
      <c r="AH24" s="60"/>
    </row>
    <row r="25" spans="2:34" x14ac:dyDescent="0.3">
      <c r="B25" s="2" t="s">
        <v>23</v>
      </c>
      <c r="C25" s="2" t="s">
        <v>26</v>
      </c>
      <c r="D25" s="2" t="s">
        <v>1</v>
      </c>
      <c r="E25" s="2" t="s">
        <v>3</v>
      </c>
      <c r="F25" s="2" t="s">
        <v>4</v>
      </c>
      <c r="G25" s="2" t="s">
        <v>2</v>
      </c>
      <c r="I25" s="2" t="s">
        <v>23</v>
      </c>
      <c r="J25" s="2" t="s">
        <v>26</v>
      </c>
      <c r="K25" s="2" t="s">
        <v>1</v>
      </c>
      <c r="L25" s="2" t="s">
        <v>3</v>
      </c>
      <c r="M25" s="2" t="s">
        <v>4</v>
      </c>
      <c r="O25" s="2" t="s">
        <v>23</v>
      </c>
      <c r="P25" s="2" t="s">
        <v>26</v>
      </c>
      <c r="Q25" s="2" t="s">
        <v>1</v>
      </c>
      <c r="R25" s="2" t="s">
        <v>3</v>
      </c>
      <c r="S25" s="2" t="s">
        <v>4</v>
      </c>
      <c r="T25" s="2" t="s">
        <v>30</v>
      </c>
      <c r="V25" s="2" t="s">
        <v>23</v>
      </c>
      <c r="W25" s="2" t="s">
        <v>26</v>
      </c>
      <c r="X25" s="2" t="s">
        <v>1</v>
      </c>
      <c r="Y25" s="2" t="s">
        <v>3</v>
      </c>
      <c r="Z25" s="2" t="s">
        <v>4</v>
      </c>
      <c r="AA25" s="2" t="s">
        <v>30</v>
      </c>
      <c r="AC25" s="2" t="s">
        <v>23</v>
      </c>
      <c r="AD25" s="2" t="s">
        <v>26</v>
      </c>
      <c r="AE25" s="2" t="s">
        <v>1</v>
      </c>
      <c r="AF25" s="2" t="s">
        <v>3</v>
      </c>
      <c r="AG25" s="2" t="s">
        <v>4</v>
      </c>
      <c r="AH25" s="2" t="s">
        <v>30</v>
      </c>
    </row>
    <row r="26" spans="2:34" x14ac:dyDescent="0.3">
      <c r="B26" s="2">
        <v>1</v>
      </c>
      <c r="C26" s="3">
        <v>3.575428039451138E-4</v>
      </c>
      <c r="D26" s="3">
        <v>3.2414965527476827E-3</v>
      </c>
      <c r="E26" s="3">
        <v>3.6462619911761134E-3</v>
      </c>
      <c r="F26" s="3">
        <v>1.3998138078983229E-3</v>
      </c>
      <c r="G26" s="3">
        <v>8.6451151557672325E-3</v>
      </c>
      <c r="I26" s="2">
        <v>1</v>
      </c>
      <c r="J26" s="3">
        <v>4.1357783847054234E-2</v>
      </c>
      <c r="K26" s="3">
        <v>0.37495122902848227</v>
      </c>
      <c r="L26" s="3">
        <v>0.42177136168552481</v>
      </c>
      <c r="M26" s="3">
        <v>0.16191962543893873</v>
      </c>
      <c r="O26" s="2">
        <v>1</v>
      </c>
      <c r="P26" s="3">
        <v>0.77358490566037741</v>
      </c>
      <c r="Q26" s="3">
        <v>0.7710718002081165</v>
      </c>
      <c r="R26" s="3">
        <v>0.59481961147086027</v>
      </c>
      <c r="S26" s="3">
        <v>0.81204819277108431</v>
      </c>
      <c r="T26" s="3">
        <v>0.70347249317206395</v>
      </c>
      <c r="V26" s="2">
        <v>1</v>
      </c>
      <c r="W26" s="3">
        <v>8.4905660377358486E-2</v>
      </c>
      <c r="X26" s="3">
        <v>9.261186264308012E-2</v>
      </c>
      <c r="Y26" s="3">
        <v>0.18316373728029603</v>
      </c>
      <c r="Z26" s="3">
        <v>9.6385542168674704E-2</v>
      </c>
      <c r="AA26" s="3">
        <v>0.13109637143971908</v>
      </c>
      <c r="AC26" s="2">
        <v>1</v>
      </c>
      <c r="AD26" s="3">
        <v>3.7735849056603772E-2</v>
      </c>
      <c r="AE26" s="3">
        <v>6.1394380853277836E-2</v>
      </c>
      <c r="AF26" s="3">
        <v>7.4930619796484743E-2</v>
      </c>
      <c r="AG26" s="3">
        <v>4.0963855421686748E-2</v>
      </c>
      <c r="AH26" s="3">
        <v>6.281701131486539E-2</v>
      </c>
    </row>
    <row r="27" spans="2:34" x14ac:dyDescent="0.3">
      <c r="B27" s="2">
        <v>2</v>
      </c>
      <c r="C27" s="3">
        <v>9.4107964434610148E-4</v>
      </c>
      <c r="D27" s="3">
        <v>7.4476840670831251E-3</v>
      </c>
      <c r="E27" s="3">
        <v>6.1524346641121472E-3</v>
      </c>
      <c r="F27" s="3">
        <v>2.313909089682529E-3</v>
      </c>
      <c r="G27" s="3">
        <v>1.6855107465223902E-2</v>
      </c>
      <c r="I27" s="2">
        <v>2</v>
      </c>
      <c r="J27" s="3">
        <v>5.5833500100060038E-2</v>
      </c>
      <c r="K27" s="3">
        <v>0.44186511907144288</v>
      </c>
      <c r="L27" s="3">
        <v>0.36501901140684412</v>
      </c>
      <c r="M27" s="3">
        <v>0.13728236942165301</v>
      </c>
      <c r="O27" s="2">
        <v>2</v>
      </c>
      <c r="P27" s="3">
        <v>0.87813620071684584</v>
      </c>
      <c r="Q27" s="3">
        <v>0.74773550724637683</v>
      </c>
      <c r="R27" s="3">
        <v>0.56798245614035092</v>
      </c>
      <c r="S27" s="3">
        <v>0.74781341107871724</v>
      </c>
      <c r="T27" s="3">
        <v>0.68941364818891337</v>
      </c>
      <c r="V27" s="2">
        <v>2</v>
      </c>
      <c r="W27" s="3">
        <v>3.9426523297491037E-2</v>
      </c>
      <c r="X27" s="3">
        <v>0.10914855072463768</v>
      </c>
      <c r="Y27" s="3">
        <v>0.17982456140350878</v>
      </c>
      <c r="Z27" s="3">
        <v>0.10787172011661808</v>
      </c>
      <c r="AA27" s="3">
        <v>0.13087852711626977</v>
      </c>
      <c r="AC27" s="2">
        <v>2</v>
      </c>
      <c r="AD27" s="3">
        <v>1.7921146953405017E-2</v>
      </c>
      <c r="AE27" s="3">
        <v>5.0724637681159424E-2</v>
      </c>
      <c r="AF27" s="3">
        <v>9.6491228070175433E-2</v>
      </c>
      <c r="AG27" s="3">
        <v>6.7055393586005832E-2</v>
      </c>
      <c r="AH27" s="3">
        <v>6.7840704422653594E-2</v>
      </c>
    </row>
    <row r="28" spans="2:34" x14ac:dyDescent="0.3">
      <c r="B28" s="2">
        <v>3</v>
      </c>
      <c r="C28" s="3">
        <v>2.101407234507603E-3</v>
      </c>
      <c r="D28" s="3">
        <v>1.706760932039883E-2</v>
      </c>
      <c r="E28" s="3">
        <v>1.2635427769607513E-2</v>
      </c>
      <c r="F28" s="3">
        <v>3.9700743419188583E-3</v>
      </c>
      <c r="G28" s="3">
        <v>3.5774518666432803E-2</v>
      </c>
      <c r="I28" s="2">
        <v>3</v>
      </c>
      <c r="J28" s="3">
        <v>5.8740335659060915E-2</v>
      </c>
      <c r="K28" s="3">
        <v>0.47708844050537436</v>
      </c>
      <c r="L28" s="3">
        <v>0.35319630397887986</v>
      </c>
      <c r="M28" s="3">
        <v>0.11097491985668489</v>
      </c>
      <c r="O28" s="2">
        <v>3</v>
      </c>
      <c r="P28" s="3">
        <v>0.826645264847512</v>
      </c>
      <c r="Q28" s="3">
        <v>0.71739130434782605</v>
      </c>
      <c r="R28" s="3">
        <v>0.57207688200747464</v>
      </c>
      <c r="S28" s="3">
        <v>0.74851316907391674</v>
      </c>
      <c r="T28" s="3">
        <v>0.67593814821798981</v>
      </c>
      <c r="V28" s="2">
        <v>3</v>
      </c>
      <c r="W28" s="3">
        <v>6.5810593900481537E-2</v>
      </c>
      <c r="X28" s="3">
        <v>0.11541501976284585</v>
      </c>
      <c r="Y28" s="3">
        <v>0.1793913507741591</v>
      </c>
      <c r="Z28" s="3">
        <v>0.10875106202209006</v>
      </c>
      <c r="AA28" s="3">
        <v>0.1343579106166321</v>
      </c>
      <c r="AC28" s="2">
        <v>3</v>
      </c>
      <c r="AD28" s="3">
        <v>5.1364365971107544E-2</v>
      </c>
      <c r="AE28" s="3">
        <v>6.3241106719367585E-2</v>
      </c>
      <c r="AF28" s="3">
        <v>0.10224239188467699</v>
      </c>
      <c r="AG28" s="3">
        <v>5.8623619371282923E-2</v>
      </c>
      <c r="AH28" s="3">
        <v>7.5806147463699791E-2</v>
      </c>
    </row>
    <row r="29" spans="2:34" x14ac:dyDescent="0.3">
      <c r="B29" s="2">
        <v>4</v>
      </c>
      <c r="C29" s="3">
        <v>4.0071778404414645E-3</v>
      </c>
      <c r="D29" s="3">
        <v>3.1618926831900915E-2</v>
      </c>
      <c r="E29" s="3">
        <v>2.1479552599268724E-2</v>
      </c>
      <c r="F29" s="3">
        <v>6.3042217035228082E-3</v>
      </c>
      <c r="G29" s="3">
        <v>6.3409878975133921E-2</v>
      </c>
      <c r="I29" s="2">
        <v>4</v>
      </c>
      <c r="J29" s="3">
        <v>6.3194850789935628E-2</v>
      </c>
      <c r="K29" s="3">
        <v>0.49864354486940787</v>
      </c>
      <c r="L29" s="3">
        <v>0.3387414224160859</v>
      </c>
      <c r="M29" s="3">
        <v>9.942018192457043E-2</v>
      </c>
      <c r="O29" s="2">
        <v>4</v>
      </c>
      <c r="P29" s="3">
        <v>0.80639730639730645</v>
      </c>
      <c r="Q29" s="3">
        <v>0.69170044804779174</v>
      </c>
      <c r="R29" s="3">
        <v>0.54742462311557794</v>
      </c>
      <c r="S29" s="3">
        <v>0.70679507758159443</v>
      </c>
      <c r="T29" s="3">
        <v>0.6515772115538061</v>
      </c>
      <c r="V29" s="2">
        <v>4</v>
      </c>
      <c r="W29" s="3">
        <v>7.1548821548821542E-2</v>
      </c>
      <c r="X29" s="3">
        <v>0.12363985491785791</v>
      </c>
      <c r="Y29" s="3">
        <v>0.18106155778894473</v>
      </c>
      <c r="Z29" s="3">
        <v>0.11717495987158909</v>
      </c>
      <c r="AA29" s="3">
        <v>0.13915633810309058</v>
      </c>
      <c r="AC29" s="2">
        <v>4</v>
      </c>
      <c r="AD29" s="3">
        <v>3.7037037037037035E-2</v>
      </c>
      <c r="AE29" s="3">
        <v>6.9874119906123314E-2</v>
      </c>
      <c r="AF29" s="3">
        <v>0.10851130653266332</v>
      </c>
      <c r="AG29" s="3">
        <v>7.0626003210272875E-2</v>
      </c>
      <c r="AH29" s="3">
        <v>8.0961753284749194E-2</v>
      </c>
    </row>
    <row r="30" spans="2:34" x14ac:dyDescent="0.3">
      <c r="B30" s="2">
        <v>5</v>
      </c>
      <c r="C30" s="3">
        <v>6.0242589419431444E-3</v>
      </c>
      <c r="D30" s="3">
        <v>4.7836528731600041E-2</v>
      </c>
      <c r="E30" s="3">
        <v>3.0472091423020358E-2</v>
      </c>
      <c r="F30" s="3">
        <v>7.9232834572365313E-3</v>
      </c>
      <c r="G30" s="3">
        <v>9.2256162553800078E-2</v>
      </c>
      <c r="I30" s="2">
        <v>5</v>
      </c>
      <c r="J30" s="3">
        <v>6.5299257796789884E-2</v>
      </c>
      <c r="K30" s="3">
        <v>0.51851851851851849</v>
      </c>
      <c r="L30" s="3">
        <v>0.33029870937077249</v>
      </c>
      <c r="M30" s="3">
        <v>8.5883514313919052E-2</v>
      </c>
      <c r="O30" s="2">
        <v>5</v>
      </c>
      <c r="P30" s="3">
        <v>0.77043673012318026</v>
      </c>
      <c r="Q30" s="3">
        <v>0.65773515724157383</v>
      </c>
      <c r="R30" s="3">
        <v>0.51516493247730799</v>
      </c>
      <c r="S30" s="3">
        <v>0.64963814389101748</v>
      </c>
      <c r="T30" s="3">
        <v>0.61730832510694311</v>
      </c>
      <c r="V30" s="2">
        <v>5</v>
      </c>
      <c r="W30" s="3">
        <v>7.2788353863381852E-2</v>
      </c>
      <c r="X30" s="3">
        <v>0.12529967564518404</v>
      </c>
      <c r="Y30" s="3">
        <v>0.19061323887535975</v>
      </c>
      <c r="Z30" s="3">
        <v>0.10855683269476372</v>
      </c>
      <c r="AA30" s="3">
        <v>0.14200577675404921</v>
      </c>
      <c r="AC30" s="2">
        <v>5</v>
      </c>
      <c r="AD30" s="3">
        <v>5.5431131019036954E-2</v>
      </c>
      <c r="AE30" s="3">
        <v>7.8127203497391065E-2</v>
      </c>
      <c r="AF30" s="3">
        <v>0.10903254372371042</v>
      </c>
      <c r="AG30" s="3">
        <v>9.4508301404853126E-2</v>
      </c>
      <c r="AH30" s="3">
        <v>8.8260027055683518E-2</v>
      </c>
    </row>
    <row r="31" spans="2:34" x14ac:dyDescent="0.3">
      <c r="B31" s="2">
        <v>6</v>
      </c>
      <c r="C31" s="3">
        <v>7.8085999163484757E-3</v>
      </c>
      <c r="D31" s="3">
        <v>6.1956096442111794E-2</v>
      </c>
      <c r="E31" s="3">
        <v>3.8405494016217602E-2</v>
      </c>
      <c r="F31" s="3">
        <v>9.0937301833587444E-3</v>
      </c>
      <c r="G31" s="3">
        <v>0.11726392055803661</v>
      </c>
      <c r="I31" s="2">
        <v>6</v>
      </c>
      <c r="J31" s="3">
        <v>6.6589961167841216E-2</v>
      </c>
      <c r="K31" s="3">
        <v>0.52834747590967923</v>
      </c>
      <c r="L31" s="3">
        <v>0.32751330360995257</v>
      </c>
      <c r="M31" s="3">
        <v>7.7549259312526972E-2</v>
      </c>
      <c r="O31" s="2">
        <v>6</v>
      </c>
      <c r="P31" s="3">
        <v>0.73347732181425485</v>
      </c>
      <c r="Q31" s="3">
        <v>0.62184233449477355</v>
      </c>
      <c r="R31" s="3">
        <v>0.47198313718601792</v>
      </c>
      <c r="S31" s="3">
        <v>0.6279673590504451</v>
      </c>
      <c r="T31" s="3">
        <v>0.58067021429598731</v>
      </c>
      <c r="V31" s="2">
        <v>6</v>
      </c>
      <c r="W31" s="3">
        <v>8.5097192224622031E-2</v>
      </c>
      <c r="X31" s="3">
        <v>0.12902874564459929</v>
      </c>
      <c r="Y31" s="3">
        <v>0.1918145090461971</v>
      </c>
      <c r="Z31" s="3">
        <v>0.12425816023738873</v>
      </c>
      <c r="AA31" s="3">
        <v>0.14629656263483387</v>
      </c>
      <c r="AC31" s="2">
        <v>6</v>
      </c>
      <c r="AD31" s="3">
        <v>6.3066954643628506E-2</v>
      </c>
      <c r="AE31" s="3">
        <v>8.5746951219512202E-2</v>
      </c>
      <c r="AF31" s="3">
        <v>0.12594414192868436</v>
      </c>
      <c r="AG31" s="3">
        <v>0.10200296735905044</v>
      </c>
      <c r="AH31" s="3">
        <v>9.866244786423127E-2</v>
      </c>
    </row>
    <row r="32" spans="2:34" x14ac:dyDescent="0.3">
      <c r="B32" s="2">
        <v>7</v>
      </c>
      <c r="C32" s="3">
        <v>8.4359863459125429E-3</v>
      </c>
      <c r="D32" s="3">
        <v>6.8722425354507066E-2</v>
      </c>
      <c r="E32" s="3">
        <v>4.1394012169947515E-2</v>
      </c>
      <c r="F32" s="3">
        <v>9.1510719538027713E-3</v>
      </c>
      <c r="G32" s="3">
        <v>0.1277034958241699</v>
      </c>
      <c r="I32" s="2">
        <v>7</v>
      </c>
      <c r="J32" s="3">
        <v>6.6059165346011611E-2</v>
      </c>
      <c r="K32" s="3">
        <v>0.53814051769677762</v>
      </c>
      <c r="L32" s="3">
        <v>0.32414157422081352</v>
      </c>
      <c r="M32" s="3">
        <v>7.1658742736397246E-2</v>
      </c>
      <c r="O32" s="2">
        <v>7</v>
      </c>
      <c r="P32" s="3">
        <v>0.70451819272291083</v>
      </c>
      <c r="Q32" s="3">
        <v>0.58397958181996668</v>
      </c>
      <c r="R32" s="3">
        <v>0.43790743155149936</v>
      </c>
      <c r="S32" s="3">
        <v>0.5764835974935496</v>
      </c>
      <c r="T32" s="3">
        <v>0.54405705229793977</v>
      </c>
      <c r="V32" s="2">
        <v>7</v>
      </c>
      <c r="W32" s="3">
        <v>9.0363854458216708E-2</v>
      </c>
      <c r="X32" s="3">
        <v>0.13806812604299598</v>
      </c>
      <c r="Y32" s="3">
        <v>0.20306388526727509</v>
      </c>
      <c r="Z32" s="3">
        <v>0.13048286030224843</v>
      </c>
      <c r="AA32" s="3">
        <v>0.15544109878499737</v>
      </c>
      <c r="AC32" s="2">
        <v>7</v>
      </c>
      <c r="AD32" s="3">
        <v>6.2774890043982401E-2</v>
      </c>
      <c r="AE32" s="3">
        <v>9.762442328457839E-2</v>
      </c>
      <c r="AF32" s="3">
        <v>0.12581486310299869</v>
      </c>
      <c r="AG32" s="3">
        <v>9.878363435311463E-2</v>
      </c>
      <c r="AH32" s="3">
        <v>0.10454305335446382</v>
      </c>
    </row>
    <row r="33" spans="2:34" x14ac:dyDescent="0.3">
      <c r="B33" s="2">
        <v>8</v>
      </c>
      <c r="C33" s="3">
        <v>9.0802380020777954E-3</v>
      </c>
      <c r="D33" s="3">
        <v>6.9187905608699765E-2</v>
      </c>
      <c r="E33" s="3">
        <v>4.0284280259589571E-2</v>
      </c>
      <c r="F33" s="3">
        <v>8.3921367567494631E-3</v>
      </c>
      <c r="G33" s="3">
        <v>0.12694456062711659</v>
      </c>
      <c r="I33" s="2">
        <v>8</v>
      </c>
      <c r="J33" s="3">
        <v>7.1529161684602091E-2</v>
      </c>
      <c r="K33" s="3">
        <v>0.5450245781852</v>
      </c>
      <c r="L33" s="3">
        <v>0.31733758469509765</v>
      </c>
      <c r="M33" s="3">
        <v>6.6108675435100295E-2</v>
      </c>
      <c r="O33" s="2">
        <v>8</v>
      </c>
      <c r="P33" s="3">
        <v>0.6757057949479941</v>
      </c>
      <c r="Q33" s="3">
        <v>0.55830733229329177</v>
      </c>
      <c r="R33" s="3">
        <v>0.42150213514192414</v>
      </c>
      <c r="S33" s="3">
        <v>0.532556270096463</v>
      </c>
      <c r="T33" s="3">
        <v>0.52158894645941278</v>
      </c>
      <c r="V33" s="2">
        <v>8</v>
      </c>
      <c r="W33" s="3">
        <v>9.658246656760773E-2</v>
      </c>
      <c r="X33" s="3">
        <v>0.1454270670826833</v>
      </c>
      <c r="Y33" s="3">
        <v>0.20648078372268275</v>
      </c>
      <c r="Z33" s="3">
        <v>0.15434083601286175</v>
      </c>
      <c r="AA33" s="3">
        <v>0.16189717018732563</v>
      </c>
      <c r="AC33" s="2">
        <v>8</v>
      </c>
      <c r="AD33" s="3">
        <v>7.9123328380386326E-2</v>
      </c>
      <c r="AE33" s="3">
        <v>0.10091653666146645</v>
      </c>
      <c r="AF33" s="3">
        <v>0.13723520053587876</v>
      </c>
      <c r="AG33" s="3">
        <v>0.12098070739549839</v>
      </c>
      <c r="AH33" s="3">
        <v>0.11220937956689252</v>
      </c>
    </row>
    <row r="34" spans="2:34" x14ac:dyDescent="0.3">
      <c r="B34" s="2">
        <v>9</v>
      </c>
      <c r="C34" s="3">
        <v>7.9401486838377167E-3</v>
      </c>
      <c r="D34" s="3">
        <v>6.3032097899267378E-2</v>
      </c>
      <c r="E34" s="3">
        <v>3.5228085324554417E-2</v>
      </c>
      <c r="F34" s="3">
        <v>6.9720846769297188E-3</v>
      </c>
      <c r="G34" s="3">
        <v>0.11317241658458924</v>
      </c>
      <c r="I34" s="2">
        <v>9</v>
      </c>
      <c r="J34" s="3">
        <v>7.0159752026704825E-2</v>
      </c>
      <c r="K34" s="3">
        <v>0.55695636623748213</v>
      </c>
      <c r="L34" s="3">
        <v>0.31127801621363849</v>
      </c>
      <c r="M34" s="3">
        <v>6.1605865522174529E-2</v>
      </c>
      <c r="O34" s="2">
        <v>9</v>
      </c>
      <c r="P34" s="3">
        <v>0.62659303313508918</v>
      </c>
      <c r="Q34" s="3">
        <v>0.52496387863220417</v>
      </c>
      <c r="R34" s="3">
        <v>0.38797395633856757</v>
      </c>
      <c r="S34" s="3">
        <v>0.52685050798258348</v>
      </c>
      <c r="T34" s="3">
        <v>0.48956843109203624</v>
      </c>
      <c r="V34" s="2">
        <v>9</v>
      </c>
      <c r="W34" s="3">
        <v>0.10662701784197111</v>
      </c>
      <c r="X34" s="3">
        <v>0.15775672927703752</v>
      </c>
      <c r="Y34" s="3">
        <v>0.22414783607813099</v>
      </c>
      <c r="Z34" s="3">
        <v>0.16303821964199322</v>
      </c>
      <c r="AA34" s="3">
        <v>0.17516094420600858</v>
      </c>
      <c r="AC34" s="2">
        <v>9</v>
      </c>
      <c r="AD34" s="3">
        <v>8.6236193712829229E-2</v>
      </c>
      <c r="AE34" s="3">
        <v>0.10606303847594585</v>
      </c>
      <c r="AF34" s="3">
        <v>0.13270777479892762</v>
      </c>
      <c r="AG34" s="3">
        <v>9.6758587324625056E-2</v>
      </c>
      <c r="AH34" s="3">
        <v>0.11239270386266094</v>
      </c>
    </row>
    <row r="35" spans="2:34" x14ac:dyDescent="0.3">
      <c r="B35" s="2">
        <v>10</v>
      </c>
      <c r="C35" s="3">
        <v>6.692121915350055E-3</v>
      </c>
      <c r="D35" s="3">
        <v>5.3128836839051771E-2</v>
      </c>
      <c r="E35" s="3">
        <v>2.9497281325471889E-2</v>
      </c>
      <c r="F35" s="3">
        <v>5.8050109961277439E-3</v>
      </c>
      <c r="G35" s="3">
        <v>9.5123251076001461E-2</v>
      </c>
      <c r="I35" s="2">
        <v>10</v>
      </c>
      <c r="J35" s="3">
        <v>7.0352115173220806E-2</v>
      </c>
      <c r="K35" s="3">
        <v>0.55852629339385129</v>
      </c>
      <c r="L35" s="3">
        <v>0.3100953866884153</v>
      </c>
      <c r="M35" s="3">
        <v>6.1026204744512605E-2</v>
      </c>
      <c r="O35" s="2">
        <v>10</v>
      </c>
      <c r="P35" s="3">
        <v>0.60635080645161288</v>
      </c>
      <c r="Q35" s="3">
        <v>0.4905720271728779</v>
      </c>
      <c r="R35" s="3">
        <v>0.36649514008004574</v>
      </c>
      <c r="S35" s="3">
        <v>0.47879140034863449</v>
      </c>
      <c r="T35" s="3">
        <v>0.45952271196056876</v>
      </c>
      <c r="V35" s="2">
        <v>10</v>
      </c>
      <c r="W35" s="3">
        <v>0.13356854838709678</v>
      </c>
      <c r="X35" s="3">
        <v>0.174973017586185</v>
      </c>
      <c r="Y35" s="3">
        <v>0.23053173241852487</v>
      </c>
      <c r="Z35" s="3">
        <v>0.18070889018012784</v>
      </c>
      <c r="AA35" s="3">
        <v>0.1896386652955569</v>
      </c>
      <c r="AC35" s="2">
        <v>10</v>
      </c>
      <c r="AD35" s="3">
        <v>8.4173387096774188E-2</v>
      </c>
      <c r="AE35" s="3">
        <v>0.10208875626944321</v>
      </c>
      <c r="AF35" s="3">
        <v>0.13767867352773014</v>
      </c>
      <c r="AG35" s="3">
        <v>0.1167925624636839</v>
      </c>
      <c r="AH35" s="3">
        <v>0.11276195879578739</v>
      </c>
    </row>
    <row r="36" spans="2:34" x14ac:dyDescent="0.3">
      <c r="B36" s="2">
        <v>11</v>
      </c>
      <c r="C36" s="3">
        <v>5.1978628384850975E-3</v>
      </c>
      <c r="D36" s="3">
        <v>4.0702537879298943E-2</v>
      </c>
      <c r="E36" s="3">
        <v>2.1786499723410284E-2</v>
      </c>
      <c r="F36" s="3">
        <v>4.3276171458639717E-3</v>
      </c>
      <c r="G36" s="3">
        <v>7.2014517587058291E-2</v>
      </c>
      <c r="I36" s="2">
        <v>11</v>
      </c>
      <c r="J36" s="3">
        <v>7.2177985948477755E-2</v>
      </c>
      <c r="K36" s="3">
        <v>0.5651990632318501</v>
      </c>
      <c r="L36" s="3">
        <v>0.30252927400468388</v>
      </c>
      <c r="M36" s="3">
        <v>6.0093676814988298E-2</v>
      </c>
      <c r="O36" s="2">
        <v>11</v>
      </c>
      <c r="P36" s="3">
        <v>0.56651524983776769</v>
      </c>
      <c r="Q36" s="3">
        <v>0.45645147924090496</v>
      </c>
      <c r="R36" s="3">
        <v>0.33317851060535686</v>
      </c>
      <c r="S36" s="3">
        <v>0.4481683554169914</v>
      </c>
      <c r="T36" s="3">
        <v>0.42660421545667448</v>
      </c>
      <c r="V36" s="2">
        <v>11</v>
      </c>
      <c r="W36" s="3">
        <v>0.14471122647631407</v>
      </c>
      <c r="X36" s="3">
        <v>0.20038120493909009</v>
      </c>
      <c r="Y36" s="3">
        <v>0.25994736027248799</v>
      </c>
      <c r="Z36" s="3">
        <v>0.20420888542478566</v>
      </c>
      <c r="AA36" s="3">
        <v>0.2146135831381733</v>
      </c>
      <c r="AC36" s="2">
        <v>11</v>
      </c>
      <c r="AD36" s="3">
        <v>8.6307592472420508E-2</v>
      </c>
      <c r="AE36" s="3">
        <v>0.10532858208336786</v>
      </c>
      <c r="AF36" s="3">
        <v>0.13732775971512617</v>
      </c>
      <c r="AG36" s="3">
        <v>0.11613406079501169</v>
      </c>
      <c r="AH36" s="3">
        <v>0.11428571428571428</v>
      </c>
    </row>
    <row r="37" spans="2:34" x14ac:dyDescent="0.3">
      <c r="B37" s="2">
        <v>12</v>
      </c>
      <c r="C37" s="3">
        <v>3.7103498522606149E-3</v>
      </c>
      <c r="D37" s="3">
        <v>2.8640527814131712E-2</v>
      </c>
      <c r="E37" s="3">
        <v>1.5583469379494582E-2</v>
      </c>
      <c r="F37" s="3">
        <v>3.1909008729441289E-3</v>
      </c>
      <c r="G37" s="3">
        <v>5.1125247918831045E-2</v>
      </c>
      <c r="I37" s="2">
        <v>12</v>
      </c>
      <c r="J37" s="3">
        <v>7.2573728310351637E-2</v>
      </c>
      <c r="K37" s="3">
        <v>0.56020320643926891</v>
      </c>
      <c r="L37" s="3">
        <v>0.30480965890347689</v>
      </c>
      <c r="M37" s="3">
        <v>6.2413406346902414E-2</v>
      </c>
      <c r="O37" s="2">
        <v>12</v>
      </c>
      <c r="P37" s="3">
        <v>0.50090909090909086</v>
      </c>
      <c r="Q37" s="3">
        <v>0.41938523142150513</v>
      </c>
      <c r="R37" s="3">
        <v>0.30562770562770564</v>
      </c>
      <c r="S37" s="3">
        <v>0.41543340380549681</v>
      </c>
      <c r="T37" s="3">
        <v>0.39038068219304611</v>
      </c>
      <c r="V37" s="2">
        <v>12</v>
      </c>
      <c r="W37" s="3">
        <v>0.17272727272727273</v>
      </c>
      <c r="X37" s="3">
        <v>0.22482628665645979</v>
      </c>
      <c r="Y37" s="3">
        <v>0.30238095238095236</v>
      </c>
      <c r="Z37" s="3">
        <v>0.2632135306553911</v>
      </c>
      <c r="AA37" s="3">
        <v>0.2470805568384245</v>
      </c>
      <c r="AC37" s="2">
        <v>12</v>
      </c>
      <c r="AD37" s="3">
        <v>9.2727272727272728E-2</v>
      </c>
      <c r="AE37" s="3">
        <v>0.10352137557413732</v>
      </c>
      <c r="AF37" s="3">
        <v>0.12943722943722943</v>
      </c>
      <c r="AG37" s="3">
        <v>0.10887949260042283</v>
      </c>
      <c r="AH37" s="3">
        <v>0.11097182819819225</v>
      </c>
    </row>
    <row r="38" spans="2:34" x14ac:dyDescent="0.3">
      <c r="B38" s="2">
        <v>13</v>
      </c>
      <c r="C38" s="3">
        <v>2.3881160867277413E-3</v>
      </c>
      <c r="D38" s="3">
        <v>1.9263461823873066E-2</v>
      </c>
      <c r="E38" s="3">
        <v>1.0567750988302279E-2</v>
      </c>
      <c r="F38" s="3">
        <v>2.2430751379575536E-3</v>
      </c>
      <c r="G38" s="3">
        <v>3.4462404036860642E-2</v>
      </c>
      <c r="I38" s="2">
        <v>13</v>
      </c>
      <c r="J38" s="3">
        <v>6.9296270921013994E-2</v>
      </c>
      <c r="K38" s="3">
        <v>0.55897034354507191</v>
      </c>
      <c r="L38" s="3">
        <v>0.30664578643437407</v>
      </c>
      <c r="M38" s="3">
        <v>6.5087599099539983E-2</v>
      </c>
      <c r="O38" s="2">
        <v>13</v>
      </c>
      <c r="P38" s="3">
        <v>0.4632768361581921</v>
      </c>
      <c r="Q38" s="3">
        <v>0.38417089826650325</v>
      </c>
      <c r="R38" s="3">
        <v>0.28183849345675072</v>
      </c>
      <c r="S38" s="3">
        <v>0.32932330827067668</v>
      </c>
      <c r="T38" s="3">
        <v>0.35470294607027503</v>
      </c>
      <c r="V38" s="2">
        <v>13</v>
      </c>
      <c r="W38" s="3">
        <v>0.20903954802259886</v>
      </c>
      <c r="X38" s="3">
        <v>0.2785851864822273</v>
      </c>
      <c r="Y38" s="3">
        <v>0.33737631662942869</v>
      </c>
      <c r="Z38" s="3">
        <v>0.30977443609022559</v>
      </c>
      <c r="AA38" s="3">
        <v>0.29382401879220904</v>
      </c>
      <c r="AC38" s="2">
        <v>13</v>
      </c>
      <c r="AD38" s="3">
        <v>9.3220338983050849E-2</v>
      </c>
      <c r="AE38" s="3">
        <v>9.6830677639642801E-2</v>
      </c>
      <c r="AF38" s="3">
        <v>0.11394829237152888</v>
      </c>
      <c r="AG38" s="3">
        <v>0.13834586466165413</v>
      </c>
      <c r="AH38" s="3">
        <v>0.10453166291474993</v>
      </c>
    </row>
    <row r="39" spans="2:34" x14ac:dyDescent="0.3">
      <c r="B39" s="2">
        <v>14</v>
      </c>
      <c r="C39" s="3">
        <v>1.531362575387563E-3</v>
      </c>
      <c r="D39" s="3">
        <v>1.2554474681921826E-2</v>
      </c>
      <c r="E39" s="3">
        <v>6.7224793232321866E-3</v>
      </c>
      <c r="F39" s="3">
        <v>1.4099329438590337E-3</v>
      </c>
      <c r="G39" s="3">
        <v>2.2218249524400612E-2</v>
      </c>
      <c r="I39" s="2">
        <v>14</v>
      </c>
      <c r="J39" s="3">
        <v>6.8923637467739482E-2</v>
      </c>
      <c r="K39" s="3">
        <v>0.56505237589190827</v>
      </c>
      <c r="L39" s="3">
        <v>0.30256565963260962</v>
      </c>
      <c r="M39" s="3">
        <v>6.3458327007742524E-2</v>
      </c>
      <c r="O39" s="2">
        <v>14</v>
      </c>
      <c r="P39" s="3">
        <v>0.38766519823788548</v>
      </c>
      <c r="Q39" s="3">
        <v>0.33610961848468568</v>
      </c>
      <c r="R39" s="3">
        <v>0.22679377822378324</v>
      </c>
      <c r="S39" s="3">
        <v>0.30861244019138756</v>
      </c>
      <c r="T39" s="3">
        <v>0.30484287232427509</v>
      </c>
      <c r="V39" s="2">
        <v>14</v>
      </c>
      <c r="W39" s="3">
        <v>0.3590308370044053</v>
      </c>
      <c r="X39" s="3">
        <v>0.32724341751746372</v>
      </c>
      <c r="Y39" s="3">
        <v>0.40692423482187656</v>
      </c>
      <c r="Z39" s="3">
        <v>0.33014354066985646</v>
      </c>
      <c r="AA39" s="3">
        <v>0.35372703810535905</v>
      </c>
      <c r="AC39" s="2">
        <v>14</v>
      </c>
      <c r="AD39" s="3">
        <v>7.7092511013215861E-2</v>
      </c>
      <c r="AE39" s="3">
        <v>9.2154755507791508E-2</v>
      </c>
      <c r="AF39" s="3">
        <v>0.10938283993978926</v>
      </c>
      <c r="AG39" s="3">
        <v>0.10526315789473684</v>
      </c>
      <c r="AH39" s="3">
        <v>9.716107484439046E-2</v>
      </c>
    </row>
    <row r="40" spans="2:34" x14ac:dyDescent="0.3">
      <c r="B40" s="2">
        <v>15</v>
      </c>
      <c r="C40" s="3">
        <v>8.9385700986278449E-4</v>
      </c>
      <c r="D40" s="3">
        <v>7.0968873537784853E-3</v>
      </c>
      <c r="E40" s="3">
        <v>4.1589648798521254E-3</v>
      </c>
      <c r="F40" s="3">
        <v>9.3096050838539063E-4</v>
      </c>
      <c r="G40" s="3">
        <v>1.3080669751878785E-2</v>
      </c>
      <c r="I40" s="2">
        <v>15</v>
      </c>
      <c r="J40" s="3">
        <v>6.8334192882929357E-2</v>
      </c>
      <c r="K40" s="3">
        <v>0.54254770500257876</v>
      </c>
      <c r="L40" s="3">
        <v>0.31794739556472412</v>
      </c>
      <c r="M40" s="3">
        <v>7.1170706549767926E-2</v>
      </c>
      <c r="O40" s="2">
        <v>15</v>
      </c>
      <c r="P40" s="3">
        <v>0.39622641509433965</v>
      </c>
      <c r="Q40" s="3">
        <v>0.28754752851711024</v>
      </c>
      <c r="R40" s="3">
        <v>0.20356853203568531</v>
      </c>
      <c r="S40" s="3">
        <v>0.27173913043478259</v>
      </c>
      <c r="T40" s="3">
        <v>0.26714801444043323</v>
      </c>
      <c r="V40" s="2">
        <v>15</v>
      </c>
      <c r="W40" s="3">
        <v>0.32830188679245281</v>
      </c>
      <c r="X40" s="3">
        <v>0.41017110266159695</v>
      </c>
      <c r="Y40" s="3">
        <v>0.44931062449310627</v>
      </c>
      <c r="Z40" s="3">
        <v>0.42391304347826086</v>
      </c>
      <c r="AA40" s="3">
        <v>0.41799896854048479</v>
      </c>
      <c r="AC40" s="2">
        <v>15</v>
      </c>
      <c r="AD40" s="3">
        <v>5.2830188679245285E-2</v>
      </c>
      <c r="AE40" s="3">
        <v>7.0342205323193921E-2</v>
      </c>
      <c r="AF40" s="3">
        <v>0.10462287104622871</v>
      </c>
      <c r="AG40" s="3">
        <v>0.10144927536231885</v>
      </c>
      <c r="AH40" s="3">
        <v>8.2258896338318718E-2</v>
      </c>
    </row>
    <row r="41" spans="2:34" x14ac:dyDescent="0.3">
      <c r="B41" s="2">
        <v>16</v>
      </c>
      <c r="C41" s="3">
        <v>4.722263448331692E-4</v>
      </c>
      <c r="D41" s="3">
        <v>3.575428039451138E-3</v>
      </c>
      <c r="E41" s="3">
        <v>2.2160907753956583E-3</v>
      </c>
      <c r="F41" s="3">
        <v>6.2738642956406765E-4</v>
      </c>
      <c r="G41" s="3">
        <v>6.891131589244032E-3</v>
      </c>
      <c r="I41" s="2">
        <v>16</v>
      </c>
      <c r="J41" s="3">
        <v>6.8526676456191885E-2</v>
      </c>
      <c r="K41" s="3">
        <v>0.51884483602545284</v>
      </c>
      <c r="L41" s="3">
        <v>0.3215859030837005</v>
      </c>
      <c r="M41" s="3">
        <v>9.1042584434654933E-2</v>
      </c>
      <c r="O41" s="2">
        <v>16</v>
      </c>
      <c r="P41" s="3">
        <v>0.32142857142857145</v>
      </c>
      <c r="Q41" s="3">
        <v>0.24528301886792453</v>
      </c>
      <c r="R41" s="3">
        <v>0.18112633181126331</v>
      </c>
      <c r="S41" s="3">
        <v>0.20430107526881722</v>
      </c>
      <c r="T41" s="3">
        <v>0.2261380323054332</v>
      </c>
      <c r="V41" s="2">
        <v>16</v>
      </c>
      <c r="W41" s="3">
        <v>0.42142857142857143</v>
      </c>
      <c r="X41" s="3">
        <v>0.48962264150943396</v>
      </c>
      <c r="Y41" s="3">
        <v>0.55707762557077622</v>
      </c>
      <c r="Z41" s="3">
        <v>0.56451612903225812</v>
      </c>
      <c r="AA41" s="3">
        <v>0.51346059716103765</v>
      </c>
      <c r="AC41" s="2">
        <v>16</v>
      </c>
      <c r="AD41" s="3">
        <v>7.1428571428571425E-2</v>
      </c>
      <c r="AE41" s="3">
        <v>5.3773584905660379E-2</v>
      </c>
      <c r="AF41" s="3">
        <v>6.8493150684931503E-2</v>
      </c>
      <c r="AG41" s="3">
        <v>9.6774193548387094E-2</v>
      </c>
      <c r="AH41" s="3">
        <v>6.3631913852178174E-2</v>
      </c>
    </row>
    <row r="42" spans="2:34" x14ac:dyDescent="0.3">
      <c r="B42" s="2">
        <v>17</v>
      </c>
      <c r="C42" s="3">
        <v>1.6865226601184613E-4</v>
      </c>
      <c r="D42" s="3">
        <v>1.3964407625780861E-3</v>
      </c>
      <c r="E42" s="3">
        <v>8.1627696749733529E-4</v>
      </c>
      <c r="F42" s="3">
        <v>2.7658971625942768E-4</v>
      </c>
      <c r="G42" s="3">
        <v>2.6579597123466952E-3</v>
      </c>
      <c r="I42" s="2">
        <v>17</v>
      </c>
      <c r="J42" s="3">
        <v>6.3451776649746189E-2</v>
      </c>
      <c r="K42" s="3">
        <v>0.52538071065989844</v>
      </c>
      <c r="L42" s="3">
        <v>0.30710659898477155</v>
      </c>
      <c r="M42" s="3">
        <v>0.10406091370558376</v>
      </c>
      <c r="O42" s="2">
        <v>17</v>
      </c>
      <c r="P42" s="3">
        <v>0.34</v>
      </c>
      <c r="Q42" s="3">
        <v>0.18357487922705315</v>
      </c>
      <c r="R42" s="3">
        <v>0.14462809917355371</v>
      </c>
      <c r="S42" s="3">
        <v>0.1951219512195122</v>
      </c>
      <c r="T42" s="3">
        <v>0.18274111675126903</v>
      </c>
      <c r="V42" s="2">
        <v>17</v>
      </c>
      <c r="W42" s="3">
        <v>0.44</v>
      </c>
      <c r="X42" s="3">
        <v>0.62077294685990336</v>
      </c>
      <c r="Y42" s="3">
        <v>0.61157024793388426</v>
      </c>
      <c r="Z42" s="3">
        <v>0.65853658536585369</v>
      </c>
      <c r="AA42" s="3">
        <v>0.61040609137055835</v>
      </c>
      <c r="AC42" s="2">
        <v>17</v>
      </c>
      <c r="AD42" s="3">
        <v>0.02</v>
      </c>
      <c r="AE42" s="3">
        <v>4.3478260869565216E-2</v>
      </c>
      <c r="AF42" s="3">
        <v>4.1322314049586778E-2</v>
      </c>
      <c r="AG42" s="3">
        <v>3.6585365853658534E-2</v>
      </c>
      <c r="AH42" s="3">
        <v>4.060913705583756E-2</v>
      </c>
    </row>
    <row r="43" spans="2:34" x14ac:dyDescent="0.3">
      <c r="B43" s="2">
        <v>18</v>
      </c>
      <c r="C43" s="3">
        <v>5.0595679803553841E-5</v>
      </c>
      <c r="D43" s="3">
        <v>1.8889053793326766E-4</v>
      </c>
      <c r="E43" s="3">
        <v>1.4166790344995075E-4</v>
      </c>
      <c r="F43" s="3">
        <v>2.0238271921421535E-5</v>
      </c>
      <c r="G43" s="3">
        <v>4.0139239310819382E-4</v>
      </c>
      <c r="I43" s="2">
        <v>18</v>
      </c>
      <c r="J43" s="3">
        <v>0.12605042016806722</v>
      </c>
      <c r="K43" s="3">
        <v>0.47058823529411759</v>
      </c>
      <c r="L43" s="3">
        <v>0.3529411764705882</v>
      </c>
      <c r="M43" s="3">
        <v>5.0420168067226885E-2</v>
      </c>
      <c r="O43" s="2">
        <v>18</v>
      </c>
      <c r="P43" s="3">
        <v>0.26666666666666666</v>
      </c>
      <c r="Q43" s="3">
        <v>0.16071428571428573</v>
      </c>
      <c r="R43" s="3">
        <v>2.3809523809523808E-2</v>
      </c>
      <c r="S43" s="3">
        <v>0.16666666666666666</v>
      </c>
      <c r="T43" s="3">
        <v>0.12605042016806722</v>
      </c>
      <c r="V43" s="2">
        <v>18</v>
      </c>
      <c r="W43" s="3">
        <v>0.53333333333333333</v>
      </c>
      <c r="X43" s="3">
        <v>0.6785714285714286</v>
      </c>
      <c r="Y43" s="3">
        <v>0.73809523809523814</v>
      </c>
      <c r="Z43" s="3">
        <v>0.66666666666666663</v>
      </c>
      <c r="AA43" s="3">
        <v>0.68067226890756305</v>
      </c>
      <c r="AC43" s="2">
        <v>18</v>
      </c>
      <c r="AD43" s="3">
        <v>6.6666666666666666E-2</v>
      </c>
      <c r="AE43" s="3">
        <v>3.5714285714285712E-2</v>
      </c>
      <c r="AF43" s="3">
        <v>7.1428571428571425E-2</v>
      </c>
      <c r="AG43" s="3">
        <v>0</v>
      </c>
      <c r="AH43" s="3">
        <v>5.0420168067226892E-2</v>
      </c>
    </row>
    <row r="44" spans="2:34" x14ac:dyDescent="0.3">
      <c r="B44" s="2" t="s">
        <v>2</v>
      </c>
      <c r="C44" s="3">
        <v>6.7801583982082386E-2</v>
      </c>
      <c r="D44" s="3">
        <v>0.53665825654033483</v>
      </c>
      <c r="E44" s="3">
        <v>0.32118812148360026</v>
      </c>
      <c r="F44" s="3">
        <v>7.4352037993982489E-2</v>
      </c>
      <c r="G44" s="3">
        <v>0.99999999999999989</v>
      </c>
      <c r="I44" s="2" t="s">
        <v>18</v>
      </c>
      <c r="J44" s="3">
        <v>6.7801583982082386E-2</v>
      </c>
      <c r="K44" s="3">
        <v>0.53665825654033483</v>
      </c>
      <c r="L44" s="3">
        <v>0.32118812148360026</v>
      </c>
      <c r="M44" s="3">
        <v>7.4352037993982489E-2</v>
      </c>
      <c r="O44" s="2" t="s">
        <v>2</v>
      </c>
      <c r="P44" s="3">
        <v>0.658275707676235</v>
      </c>
      <c r="Q44" s="3">
        <v>0.55063418435971889</v>
      </c>
      <c r="R44" s="3">
        <v>0.4232845350864296</v>
      </c>
      <c r="S44" s="3">
        <v>0.56793539899287759</v>
      </c>
      <c r="T44" s="3">
        <v>0.51831563608888653</v>
      </c>
      <c r="V44" s="2" t="s">
        <v>2</v>
      </c>
      <c r="W44" s="3">
        <v>0.1181533257051888</v>
      </c>
      <c r="X44" s="3">
        <v>0.16676723108446154</v>
      </c>
      <c r="Y44" s="3">
        <v>0.22699586230072882</v>
      </c>
      <c r="Z44" s="3">
        <v>0.16204690831556504</v>
      </c>
      <c r="AA44" s="3">
        <v>0.18246488659821633</v>
      </c>
      <c r="AC44" s="2" t="s">
        <v>2</v>
      </c>
      <c r="AD44" s="3">
        <v>7.1240236804139101E-2</v>
      </c>
      <c r="AE44" s="3">
        <v>9.2701537378537036E-2</v>
      </c>
      <c r="AF44" s="3">
        <v>0.12360588939530781</v>
      </c>
      <c r="AG44" s="3">
        <v>9.8353218708887177E-2</v>
      </c>
      <c r="AH44" s="3">
        <v>0.10159275200021588</v>
      </c>
    </row>
    <row r="46" spans="2:34" x14ac:dyDescent="0.3">
      <c r="B46" s="60" t="s">
        <v>31</v>
      </c>
      <c r="C46" s="60"/>
      <c r="D46" s="60"/>
      <c r="E46" s="60"/>
      <c r="F46" s="60"/>
      <c r="G46" s="60"/>
      <c r="I46" s="60" t="s">
        <v>32</v>
      </c>
      <c r="J46" s="60"/>
      <c r="K46" s="60"/>
      <c r="L46" s="60"/>
      <c r="M46" s="60"/>
      <c r="O46" s="60" t="s">
        <v>33</v>
      </c>
      <c r="P46" s="60"/>
      <c r="Q46" s="60"/>
      <c r="R46" s="60"/>
      <c r="S46" s="60"/>
      <c r="T46" s="60"/>
      <c r="V46" s="60" t="s">
        <v>34</v>
      </c>
      <c r="W46" s="60"/>
      <c r="X46" s="60"/>
      <c r="Y46" s="60"/>
      <c r="Z46" s="60"/>
      <c r="AA46" s="60"/>
      <c r="AC46" s="60" t="s">
        <v>35</v>
      </c>
      <c r="AD46" s="60"/>
      <c r="AE46" s="60"/>
      <c r="AF46" s="60"/>
      <c r="AG46" s="60"/>
      <c r="AH46" s="60"/>
    </row>
    <row r="47" spans="2:34" x14ac:dyDescent="0.3">
      <c r="B47" s="2" t="s">
        <v>23</v>
      </c>
      <c r="C47" s="2" t="s">
        <v>26</v>
      </c>
      <c r="D47" s="2" t="s">
        <v>1</v>
      </c>
      <c r="E47" s="2" t="s">
        <v>3</v>
      </c>
      <c r="F47" s="2" t="s">
        <v>4</v>
      </c>
      <c r="G47" s="2" t="s">
        <v>2</v>
      </c>
      <c r="I47" s="2" t="s">
        <v>23</v>
      </c>
      <c r="J47" s="2" t="s">
        <v>26</v>
      </c>
      <c r="K47" s="2" t="s">
        <v>1</v>
      </c>
      <c r="L47" s="2" t="s">
        <v>3</v>
      </c>
      <c r="M47" s="2" t="s">
        <v>4</v>
      </c>
      <c r="O47" s="2" t="s">
        <v>23</v>
      </c>
      <c r="P47" s="2" t="s">
        <v>26</v>
      </c>
      <c r="Q47" s="2" t="s">
        <v>1</v>
      </c>
      <c r="R47" s="2" t="s">
        <v>3</v>
      </c>
      <c r="S47" s="2" t="s">
        <v>4</v>
      </c>
      <c r="T47" s="2" t="s">
        <v>30</v>
      </c>
      <c r="V47" s="2" t="s">
        <v>23</v>
      </c>
      <c r="W47" s="2" t="s">
        <v>26</v>
      </c>
      <c r="X47" s="2" t="s">
        <v>1</v>
      </c>
      <c r="Y47" s="2" t="s">
        <v>3</v>
      </c>
      <c r="Z47" s="2" t="s">
        <v>4</v>
      </c>
      <c r="AA47" s="2" t="s">
        <v>30</v>
      </c>
      <c r="AC47" s="2" t="s">
        <v>23</v>
      </c>
      <c r="AD47" s="2" t="s">
        <v>26</v>
      </c>
      <c r="AE47" s="2" t="s">
        <v>1</v>
      </c>
      <c r="AF47" s="2" t="s">
        <v>3</v>
      </c>
      <c r="AG47" s="2" t="s">
        <v>4</v>
      </c>
      <c r="AH47" s="2" t="s">
        <v>30</v>
      </c>
    </row>
    <row r="48" spans="2:34" x14ac:dyDescent="0.3">
      <c r="B48" s="2">
        <v>2</v>
      </c>
      <c r="C48" s="3">
        <v>1.8804415276706972E-5</v>
      </c>
      <c r="D48" s="3">
        <v>2.4445739859719063E-4</v>
      </c>
      <c r="E48" s="3">
        <v>1.880441527670697E-4</v>
      </c>
      <c r="F48" s="3">
        <v>5.6413245830120912E-5</v>
      </c>
      <c r="G48" s="3">
        <v>5.0771921247108826E-4</v>
      </c>
      <c r="I48" s="2">
        <v>2</v>
      </c>
      <c r="J48" s="3">
        <v>3.7037037037037035E-2</v>
      </c>
      <c r="K48" s="3">
        <v>0.48148148148148145</v>
      </c>
      <c r="L48" s="3">
        <v>0.37037037037037029</v>
      </c>
      <c r="M48" s="3">
        <v>0.1111111111111111</v>
      </c>
      <c r="O48" s="2">
        <v>2</v>
      </c>
      <c r="P48" s="3">
        <v>1</v>
      </c>
      <c r="Q48" s="3">
        <v>0.61538461538461542</v>
      </c>
      <c r="R48" s="3">
        <v>0.3</v>
      </c>
      <c r="S48" s="3">
        <v>0</v>
      </c>
      <c r="T48" s="3">
        <v>0.44444444444444442</v>
      </c>
      <c r="V48" s="2">
        <v>2</v>
      </c>
      <c r="W48" s="3">
        <v>0</v>
      </c>
      <c r="X48" s="3">
        <v>0</v>
      </c>
      <c r="Y48" s="3">
        <v>0</v>
      </c>
      <c r="Z48" s="3">
        <v>0.33333333333333331</v>
      </c>
      <c r="AA48" s="3">
        <v>3.7037037037037035E-2</v>
      </c>
      <c r="AC48" s="2">
        <v>2</v>
      </c>
      <c r="AD48" s="3">
        <v>0</v>
      </c>
      <c r="AE48" s="3">
        <v>0.23076923076923078</v>
      </c>
      <c r="AF48" s="3">
        <v>0.3</v>
      </c>
      <c r="AG48" s="3">
        <v>0</v>
      </c>
      <c r="AH48" s="3">
        <v>0.22222222222222221</v>
      </c>
    </row>
    <row r="49" spans="2:34" x14ac:dyDescent="0.3">
      <c r="B49" s="2">
        <v>3</v>
      </c>
      <c r="C49" s="3">
        <v>1.6923973749036273E-4</v>
      </c>
      <c r="D49" s="3">
        <v>1.4103311457530228E-3</v>
      </c>
      <c r="E49" s="3">
        <v>7.333721957915719E-4</v>
      </c>
      <c r="F49" s="3">
        <v>3.7608830553413939E-4</v>
      </c>
      <c r="G49" s="3">
        <v>2.6890313845690968E-3</v>
      </c>
      <c r="I49" s="2">
        <v>3</v>
      </c>
      <c r="J49" s="3">
        <v>6.2937062937062943E-2</v>
      </c>
      <c r="K49" s="3">
        <v>0.52447552447552448</v>
      </c>
      <c r="L49" s="3">
        <v>0.27272727272727276</v>
      </c>
      <c r="M49" s="3">
        <v>0.13986013986013984</v>
      </c>
      <c r="O49" s="2">
        <v>3</v>
      </c>
      <c r="P49" s="3">
        <v>0.77777777777777779</v>
      </c>
      <c r="Q49" s="3">
        <v>0.48</v>
      </c>
      <c r="R49" s="3">
        <v>0.51282051282051277</v>
      </c>
      <c r="S49" s="3">
        <v>0.5</v>
      </c>
      <c r="T49" s="3">
        <v>0.51048951048951052</v>
      </c>
      <c r="V49" s="2">
        <v>3</v>
      </c>
      <c r="W49" s="3">
        <v>0</v>
      </c>
      <c r="X49" s="3">
        <v>1.3333333333333334E-2</v>
      </c>
      <c r="Y49" s="3">
        <v>2.564102564102564E-2</v>
      </c>
      <c r="Z49" s="3">
        <v>0.05</v>
      </c>
      <c r="AA49" s="3">
        <v>2.097902097902098E-2</v>
      </c>
      <c r="AC49" s="2">
        <v>3</v>
      </c>
      <c r="AD49" s="3">
        <v>0.22222222222222221</v>
      </c>
      <c r="AE49" s="3">
        <v>0.24</v>
      </c>
      <c r="AF49" s="3">
        <v>0.17948717948717949</v>
      </c>
      <c r="AG49" s="3">
        <v>0.2</v>
      </c>
      <c r="AH49" s="3">
        <v>0.21678321678321677</v>
      </c>
    </row>
    <row r="50" spans="2:34" x14ac:dyDescent="0.3">
      <c r="B50" s="2">
        <v>4</v>
      </c>
      <c r="C50" s="3">
        <v>5.829368735779161E-4</v>
      </c>
      <c r="D50" s="3">
        <v>5.0959965399875887E-3</v>
      </c>
      <c r="E50" s="3">
        <v>2.8206622915060457E-3</v>
      </c>
      <c r="F50" s="3">
        <v>7.8978544162169276E-4</v>
      </c>
      <c r="G50" s="3">
        <v>9.2893811466932437E-3</v>
      </c>
      <c r="I50" s="2">
        <v>4</v>
      </c>
      <c r="J50" s="3">
        <v>6.2753036437246959E-2</v>
      </c>
      <c r="K50" s="3">
        <v>0.54858299595141691</v>
      </c>
      <c r="L50" s="3">
        <v>0.30364372469635625</v>
      </c>
      <c r="M50" s="3">
        <v>8.5020242914979755E-2</v>
      </c>
      <c r="O50" s="2">
        <v>4</v>
      </c>
      <c r="P50" s="3">
        <v>0.61290322580645162</v>
      </c>
      <c r="Q50" s="3">
        <v>0.53136531365313655</v>
      </c>
      <c r="R50" s="3">
        <v>0.44666666666666666</v>
      </c>
      <c r="S50" s="3">
        <v>0.47619047619047616</v>
      </c>
      <c r="T50" s="3">
        <v>0.50607287449392713</v>
      </c>
      <c r="V50" s="2">
        <v>4</v>
      </c>
      <c r="W50" s="3">
        <v>3.2258064516129031E-2</v>
      </c>
      <c r="X50" s="3">
        <v>2.2140221402214021E-2</v>
      </c>
      <c r="Y50" s="3">
        <v>4.6666666666666669E-2</v>
      </c>
      <c r="Z50" s="3">
        <v>0</v>
      </c>
      <c r="AA50" s="3">
        <v>2.8340080971659919E-2</v>
      </c>
      <c r="AC50" s="2">
        <v>4</v>
      </c>
      <c r="AD50" s="3">
        <v>0.12903225806451613</v>
      </c>
      <c r="AE50" s="3">
        <v>0.14760147601476015</v>
      </c>
      <c r="AF50" s="3">
        <v>0.22666666666666666</v>
      </c>
      <c r="AG50" s="3">
        <v>9.5238095238095233E-2</v>
      </c>
      <c r="AH50" s="3">
        <v>0.16599190283400811</v>
      </c>
    </row>
    <row r="51" spans="2:34" x14ac:dyDescent="0.3">
      <c r="B51" s="2">
        <v>5</v>
      </c>
      <c r="C51" s="3">
        <v>1.6923973749036275E-3</v>
      </c>
      <c r="D51" s="3">
        <v>1.4103311457530228E-2</v>
      </c>
      <c r="E51" s="3">
        <v>6.8824159912747509E-3</v>
      </c>
      <c r="F51" s="3">
        <v>2.1437033415445945E-3</v>
      </c>
      <c r="G51" s="3">
        <v>2.4821828165253204E-2</v>
      </c>
      <c r="I51" s="2">
        <v>5</v>
      </c>
      <c r="J51" s="3">
        <v>6.8181818181818177E-2</v>
      </c>
      <c r="K51" s="3">
        <v>0.56818181818181812</v>
      </c>
      <c r="L51" s="3">
        <v>0.27727272727272723</v>
      </c>
      <c r="M51" s="3">
        <v>8.6363636363636351E-2</v>
      </c>
      <c r="O51" s="2">
        <v>5</v>
      </c>
      <c r="P51" s="3">
        <v>0.58888888888888891</v>
      </c>
      <c r="Q51" s="3">
        <v>0.53200000000000003</v>
      </c>
      <c r="R51" s="3">
        <v>0.40163934426229508</v>
      </c>
      <c r="S51" s="3">
        <v>0.31578947368421051</v>
      </c>
      <c r="T51" s="3">
        <v>0.48106060606060608</v>
      </c>
      <c r="V51" s="2">
        <v>5</v>
      </c>
      <c r="W51" s="3">
        <v>2.2222222222222223E-2</v>
      </c>
      <c r="X51" s="3">
        <v>3.3333333333333333E-2</v>
      </c>
      <c r="Y51" s="3">
        <v>5.1912568306010931E-2</v>
      </c>
      <c r="Z51" s="3">
        <v>3.5087719298245612E-2</v>
      </c>
      <c r="AA51" s="3">
        <v>3.787878787878788E-2</v>
      </c>
      <c r="AC51" s="2">
        <v>5</v>
      </c>
      <c r="AD51" s="3">
        <v>0.12222222222222222</v>
      </c>
      <c r="AE51" s="3">
        <v>0.152</v>
      </c>
      <c r="AF51" s="3">
        <v>0.23224043715846995</v>
      </c>
      <c r="AG51" s="3">
        <v>0.21052631578947367</v>
      </c>
      <c r="AH51" s="3">
        <v>0.17727272727272728</v>
      </c>
    </row>
    <row r="52" spans="2:34" x14ac:dyDescent="0.3">
      <c r="B52" s="2">
        <v>6</v>
      </c>
      <c r="C52" s="3">
        <v>2.9710976137197016E-3</v>
      </c>
      <c r="D52" s="3">
        <v>2.7322815397055229E-2</v>
      </c>
      <c r="E52" s="3">
        <v>1.4667443915831437E-2</v>
      </c>
      <c r="F52" s="3">
        <v>3.4976212414674964E-3</v>
      </c>
      <c r="G52" s="3">
        <v>4.8458978168073867E-2</v>
      </c>
      <c r="I52" s="2">
        <v>6</v>
      </c>
      <c r="J52" s="3">
        <v>6.1311602638727203E-2</v>
      </c>
      <c r="K52" s="3">
        <v>0.56383391540551031</v>
      </c>
      <c r="L52" s="3">
        <v>0.30267753201396969</v>
      </c>
      <c r="M52" s="3">
        <v>7.2176949941792773E-2</v>
      </c>
      <c r="O52" s="2">
        <v>6</v>
      </c>
      <c r="P52" s="3">
        <v>0.620253164556962</v>
      </c>
      <c r="Q52" s="3">
        <v>0.4831383344803854</v>
      </c>
      <c r="R52" s="3">
        <v>0.34615384615384615</v>
      </c>
      <c r="S52" s="3">
        <v>0.46236559139784944</v>
      </c>
      <c r="T52" s="3">
        <v>0.44858362436942179</v>
      </c>
      <c r="V52" s="2">
        <v>6</v>
      </c>
      <c r="W52" s="3">
        <v>6.3291139240506328E-3</v>
      </c>
      <c r="X52" s="3">
        <v>3.2346868547832072E-2</v>
      </c>
      <c r="Y52" s="3">
        <v>6.4102564102564097E-2</v>
      </c>
      <c r="Z52" s="3">
        <v>3.7634408602150539E-2</v>
      </c>
      <c r="AA52" s="3">
        <v>4.0745052386495922E-2</v>
      </c>
      <c r="AC52" s="2">
        <v>6</v>
      </c>
      <c r="AD52" s="3">
        <v>0.17721518987341772</v>
      </c>
      <c r="AE52" s="3">
        <v>0.17618719889883</v>
      </c>
      <c r="AF52" s="3">
        <v>0.20384615384615384</v>
      </c>
      <c r="AG52" s="3">
        <v>0.20430107526881722</v>
      </c>
      <c r="AH52" s="3">
        <v>0.18665114474194799</v>
      </c>
    </row>
    <row r="53" spans="2:34" x14ac:dyDescent="0.3">
      <c r="B53" s="2">
        <v>7</v>
      </c>
      <c r="C53" s="3">
        <v>6.2430658718667141E-3</v>
      </c>
      <c r="D53" s="3">
        <v>4.7593975065345344E-2</v>
      </c>
      <c r="E53" s="3">
        <v>2.2584102747325072E-2</v>
      </c>
      <c r="F53" s="3">
        <v>4.8703435566671057E-3</v>
      </c>
      <c r="G53" s="3">
        <v>8.1291487241204233E-2</v>
      </c>
      <c r="I53" s="2">
        <v>7</v>
      </c>
      <c r="J53" s="3">
        <v>7.6798519546611155E-2</v>
      </c>
      <c r="K53" s="3">
        <v>0.58547305112190606</v>
      </c>
      <c r="L53" s="3">
        <v>0.27781633125144578</v>
      </c>
      <c r="M53" s="3">
        <v>5.9912098080037016E-2</v>
      </c>
      <c r="O53" s="2">
        <v>7</v>
      </c>
      <c r="P53" s="3">
        <v>0.53915662650602414</v>
      </c>
      <c r="Q53" s="3">
        <v>0.50059265112603712</v>
      </c>
      <c r="R53" s="3">
        <v>0.3305578684429642</v>
      </c>
      <c r="S53" s="3">
        <v>0.43629343629343631</v>
      </c>
      <c r="T53" s="3">
        <v>0.45246356696738377</v>
      </c>
      <c r="V53" s="2">
        <v>7</v>
      </c>
      <c r="W53" s="3">
        <v>3.313253012048193E-2</v>
      </c>
      <c r="X53" s="3">
        <v>3.5559067562228368E-2</v>
      </c>
      <c r="Y53" s="3">
        <v>7.9100749375520404E-2</v>
      </c>
      <c r="Z53" s="3">
        <v>2.7027027027027029E-2</v>
      </c>
      <c r="AA53" s="3">
        <v>4.6958130927596577E-2</v>
      </c>
      <c r="AC53" s="2">
        <v>7</v>
      </c>
      <c r="AD53" s="3">
        <v>0.13855421686746988</v>
      </c>
      <c r="AE53" s="3">
        <v>0.14974318451205057</v>
      </c>
      <c r="AF53" s="3">
        <v>0.21232306411323898</v>
      </c>
      <c r="AG53" s="3">
        <v>0.20077220077220076</v>
      </c>
      <c r="AH53" s="3">
        <v>0.16932685634975711</v>
      </c>
    </row>
    <row r="54" spans="2:34" x14ac:dyDescent="0.3">
      <c r="B54" s="2">
        <v>8</v>
      </c>
      <c r="C54" s="3">
        <v>7.9166588314936344E-3</v>
      </c>
      <c r="D54" s="3">
        <v>6.5157298933789659E-2</v>
      </c>
      <c r="E54" s="3">
        <v>2.8676733296978129E-2</v>
      </c>
      <c r="F54" s="3">
        <v>6.6379585926775609E-3</v>
      </c>
      <c r="G54" s="3">
        <v>0.10838864965493898</v>
      </c>
      <c r="I54" s="2">
        <v>8</v>
      </c>
      <c r="J54" s="3">
        <v>7.3039555863983335E-2</v>
      </c>
      <c r="K54" s="3">
        <v>0.60114503816793896</v>
      </c>
      <c r="L54" s="3">
        <v>0.26457321304649545</v>
      </c>
      <c r="M54" s="3">
        <v>6.1242192921582235E-2</v>
      </c>
      <c r="O54" s="2">
        <v>8</v>
      </c>
      <c r="P54" s="3">
        <v>0.60332541567695963</v>
      </c>
      <c r="Q54" s="3">
        <v>0.48225108225108226</v>
      </c>
      <c r="R54" s="3">
        <v>0.31737704918032789</v>
      </c>
      <c r="S54" s="3">
        <v>0.43059490084985835</v>
      </c>
      <c r="T54" s="3">
        <v>0.44430950728660651</v>
      </c>
      <c r="V54" s="2">
        <v>8</v>
      </c>
      <c r="W54" s="3">
        <v>1.4251781472684086E-2</v>
      </c>
      <c r="X54" s="3">
        <v>4.8773448773448774E-2</v>
      </c>
      <c r="Y54" s="3">
        <v>9.967213114754099E-2</v>
      </c>
      <c r="Z54" s="3">
        <v>4.8158640226628892E-2</v>
      </c>
      <c r="AA54" s="3">
        <v>5.9680777238029149E-2</v>
      </c>
      <c r="AC54" s="2">
        <v>8</v>
      </c>
      <c r="AD54" s="3">
        <v>9.7387173396674589E-2</v>
      </c>
      <c r="AE54" s="3">
        <v>0.15930735930735931</v>
      </c>
      <c r="AF54" s="3">
        <v>0.21049180327868852</v>
      </c>
      <c r="AG54" s="3">
        <v>0.22096317280453256</v>
      </c>
      <c r="AH54" s="3">
        <v>0.17210270645385148</v>
      </c>
    </row>
    <row r="55" spans="2:34" x14ac:dyDescent="0.3">
      <c r="B55" s="2">
        <v>9</v>
      </c>
      <c r="C55" s="3">
        <v>9.6090562063972616E-3</v>
      </c>
      <c r="D55" s="3">
        <v>7.9335828052426713E-2</v>
      </c>
      <c r="E55" s="3">
        <v>3.4148818142499857E-2</v>
      </c>
      <c r="F55" s="3">
        <v>6.6379585926775609E-3</v>
      </c>
      <c r="G55" s="3">
        <v>0.12973166099400141</v>
      </c>
      <c r="I55" s="2">
        <v>9</v>
      </c>
      <c r="J55" s="3">
        <v>7.4068705609508609E-2</v>
      </c>
      <c r="K55" s="3">
        <v>0.61153790404406427</v>
      </c>
      <c r="L55" s="3">
        <v>0.26322655457312649</v>
      </c>
      <c r="M55" s="3">
        <v>5.1166835773300473E-2</v>
      </c>
      <c r="O55" s="2">
        <v>9</v>
      </c>
      <c r="P55" s="3">
        <v>0.53228962818003911</v>
      </c>
      <c r="Q55" s="3">
        <v>0.45650628110926761</v>
      </c>
      <c r="R55" s="3">
        <v>0.31718061674008813</v>
      </c>
      <c r="S55" s="3">
        <v>0.39943342776203966</v>
      </c>
      <c r="T55" s="3">
        <v>0.42252500362371359</v>
      </c>
      <c r="V55" s="2">
        <v>9</v>
      </c>
      <c r="W55" s="3">
        <v>4.3052837573385516E-2</v>
      </c>
      <c r="X55" s="3">
        <v>5.5463379947854941E-2</v>
      </c>
      <c r="Y55" s="3">
        <v>0.10297356828193832</v>
      </c>
      <c r="Z55" s="3">
        <v>8.2152974504249299E-2</v>
      </c>
      <c r="AA55" s="3">
        <v>6.8415712422090158E-2</v>
      </c>
      <c r="AC55" s="2">
        <v>9</v>
      </c>
      <c r="AD55" s="3">
        <v>0.13307240704500978</v>
      </c>
      <c r="AE55" s="3">
        <v>0.16188670301019198</v>
      </c>
      <c r="AF55" s="3">
        <v>0.20154185022026433</v>
      </c>
      <c r="AG55" s="3">
        <v>0.15297450424929179</v>
      </c>
      <c r="AH55" s="3">
        <v>0.16973474416582113</v>
      </c>
    </row>
    <row r="56" spans="2:34" x14ac:dyDescent="0.3">
      <c r="B56" s="2">
        <v>10</v>
      </c>
      <c r="C56" s="3">
        <v>1.0737321122999681E-2</v>
      </c>
      <c r="D56" s="3">
        <v>8.2908666955001029E-2</v>
      </c>
      <c r="E56" s="3">
        <v>3.6367739145151283E-2</v>
      </c>
      <c r="F56" s="3">
        <v>6.525132101017319E-3</v>
      </c>
      <c r="G56" s="3">
        <v>0.13653885932416931</v>
      </c>
      <c r="I56" s="2">
        <v>10</v>
      </c>
      <c r="J56" s="3">
        <v>7.8639305880732688E-2</v>
      </c>
      <c r="K56" s="3">
        <v>0.60721663682688332</v>
      </c>
      <c r="L56" s="3">
        <v>0.26635449662580912</v>
      </c>
      <c r="M56" s="3">
        <v>4.7789560666574853E-2</v>
      </c>
      <c r="O56" s="2">
        <v>10</v>
      </c>
      <c r="P56" s="3">
        <v>0.51838879159369522</v>
      </c>
      <c r="Q56" s="3">
        <v>0.46042186436833749</v>
      </c>
      <c r="R56" s="3">
        <v>0.31178903826266807</v>
      </c>
      <c r="S56" s="3">
        <v>0.40057636887608067</v>
      </c>
      <c r="T56" s="3">
        <v>0.42253133177248314</v>
      </c>
      <c r="V56" s="2">
        <v>10</v>
      </c>
      <c r="W56" s="3">
        <v>5.2539404553415062E-2</v>
      </c>
      <c r="X56" s="3">
        <v>7.3712860058970292E-2</v>
      </c>
      <c r="Y56" s="3">
        <v>0.1282316442605998</v>
      </c>
      <c r="Z56" s="3">
        <v>0.12103746397694524</v>
      </c>
      <c r="AA56" s="3">
        <v>8.8830739567552677E-2</v>
      </c>
      <c r="AC56" s="2">
        <v>10</v>
      </c>
      <c r="AD56" s="3">
        <v>0.15586690017513136</v>
      </c>
      <c r="AE56" s="3">
        <v>0.15082785212066227</v>
      </c>
      <c r="AF56" s="3">
        <v>0.20889348500517063</v>
      </c>
      <c r="AG56" s="3">
        <v>0.17002881844380405</v>
      </c>
      <c r="AH56" s="3">
        <v>0.16760776752513429</v>
      </c>
    </row>
    <row r="57" spans="2:34" x14ac:dyDescent="0.3">
      <c r="B57" s="2">
        <v>11</v>
      </c>
      <c r="C57" s="3">
        <v>9.7971003591643315E-3</v>
      </c>
      <c r="D57" s="3">
        <v>7.8715282348295376E-2</v>
      </c>
      <c r="E57" s="3">
        <v>3.4712950600801068E-2</v>
      </c>
      <c r="F57" s="3">
        <v>6.543936516294026E-3</v>
      </c>
      <c r="G57" s="3">
        <v>0.12976926982455481</v>
      </c>
      <c r="I57" s="2">
        <v>11</v>
      </c>
      <c r="J57" s="3">
        <v>7.549630488335024E-2</v>
      </c>
      <c r="K57" s="3">
        <v>0.60657875670192718</v>
      </c>
      <c r="L57" s="3">
        <v>0.26749746413563252</v>
      </c>
      <c r="M57" s="3">
        <v>5.0427474279089987E-2</v>
      </c>
      <c r="O57" s="2">
        <v>11</v>
      </c>
      <c r="P57" s="3">
        <v>0.51823416506717845</v>
      </c>
      <c r="Q57" s="3">
        <v>0.43072145246058291</v>
      </c>
      <c r="R57" s="3">
        <v>0.29198266522210187</v>
      </c>
      <c r="S57" s="3">
        <v>0.39367816091954022</v>
      </c>
      <c r="T57" s="3">
        <v>0.39834806549775392</v>
      </c>
      <c r="V57" s="2">
        <v>11</v>
      </c>
      <c r="W57" s="3">
        <v>8.829174664107485E-2</v>
      </c>
      <c r="X57" s="3">
        <v>9.7228858098423313E-2</v>
      </c>
      <c r="Y57" s="3">
        <v>0.15655471289274106</v>
      </c>
      <c r="Z57" s="3">
        <v>0.11206896551724138</v>
      </c>
      <c r="AA57" s="3">
        <v>0.11317200405738299</v>
      </c>
      <c r="AC57" s="2">
        <v>11</v>
      </c>
      <c r="AD57" s="3">
        <v>0.1343570057581574</v>
      </c>
      <c r="AE57" s="3">
        <v>0.14644051600573341</v>
      </c>
      <c r="AF57" s="3">
        <v>0.19122426868905743</v>
      </c>
      <c r="AG57" s="3">
        <v>0.19540229885057472</v>
      </c>
      <c r="AH57" s="3">
        <v>0.15997681495435445</v>
      </c>
    </row>
    <row r="58" spans="2:34" x14ac:dyDescent="0.3">
      <c r="B58" s="2">
        <v>12</v>
      </c>
      <c r="C58" s="3">
        <v>8.8192707647755698E-3</v>
      </c>
      <c r="D58" s="3">
        <v>6.5984693205964756E-2</v>
      </c>
      <c r="E58" s="3">
        <v>2.986141145941067E-2</v>
      </c>
      <c r="F58" s="3">
        <v>5.4344760149683145E-3</v>
      </c>
      <c r="G58" s="3">
        <v>0.1100998514451193</v>
      </c>
      <c r="I58" s="2">
        <v>12</v>
      </c>
      <c r="J58" s="3">
        <v>8.0102476515798479E-2</v>
      </c>
      <c r="K58" s="3">
        <v>0.59931682322801028</v>
      </c>
      <c r="L58" s="3">
        <v>0.27122117847993171</v>
      </c>
      <c r="M58" s="3">
        <v>4.9359521776259616E-2</v>
      </c>
      <c r="O58" s="2">
        <v>12</v>
      </c>
      <c r="P58" s="3">
        <v>0.47121535181236673</v>
      </c>
      <c r="Q58" s="3">
        <v>0.39925904816186947</v>
      </c>
      <c r="R58" s="3">
        <v>0.29534005037783373</v>
      </c>
      <c r="S58" s="3">
        <v>0.36332179930795849</v>
      </c>
      <c r="T58" s="3">
        <v>0.37506404782237401</v>
      </c>
      <c r="V58" s="2">
        <v>12</v>
      </c>
      <c r="W58" s="3">
        <v>0.10660980810234541</v>
      </c>
      <c r="X58" s="3">
        <v>0.14249073810202337</v>
      </c>
      <c r="Y58" s="3">
        <v>0.1857682619647355</v>
      </c>
      <c r="Z58" s="3">
        <v>0.13148788927335639</v>
      </c>
      <c r="AA58" s="3">
        <v>0.15081127241673783</v>
      </c>
      <c r="AC58" s="2">
        <v>12</v>
      </c>
      <c r="AD58" s="3">
        <v>0.13646055437100213</v>
      </c>
      <c r="AE58" s="3">
        <v>0.13536620119692219</v>
      </c>
      <c r="AF58" s="3">
        <v>0.1769521410579345</v>
      </c>
      <c r="AG58" s="3">
        <v>0.19031141868512111</v>
      </c>
      <c r="AH58" s="3">
        <v>0.14944491887275832</v>
      </c>
    </row>
    <row r="59" spans="2:34" x14ac:dyDescent="0.3">
      <c r="B59" s="2">
        <v>13</v>
      </c>
      <c r="C59" s="3">
        <v>7.2020910509787697E-3</v>
      </c>
      <c r="D59" s="3">
        <v>5.1599315519283928E-2</v>
      </c>
      <c r="E59" s="3">
        <v>2.4144869215291749E-2</v>
      </c>
      <c r="F59" s="3">
        <v>3.9677316233851711E-3</v>
      </c>
      <c r="G59" s="3">
        <v>8.6914007408939606E-2</v>
      </c>
      <c r="I59" s="2">
        <v>13</v>
      </c>
      <c r="J59" s="3">
        <v>8.286456079619213E-2</v>
      </c>
      <c r="K59" s="3">
        <v>0.59368238857637401</v>
      </c>
      <c r="L59" s="3">
        <v>0.2778018173950671</v>
      </c>
      <c r="M59" s="3">
        <v>4.5651233232366951E-2</v>
      </c>
      <c r="O59" s="2">
        <v>13</v>
      </c>
      <c r="P59" s="3">
        <v>0.46214099216710181</v>
      </c>
      <c r="Q59" s="3">
        <v>0.38957725947521865</v>
      </c>
      <c r="R59" s="3">
        <v>0.25233644859813081</v>
      </c>
      <c r="S59" s="3">
        <v>0.30805687203791471</v>
      </c>
      <c r="T59" s="3">
        <v>0.35374296841194286</v>
      </c>
      <c r="V59" s="2">
        <v>13</v>
      </c>
      <c r="W59" s="3">
        <v>0.1514360313315927</v>
      </c>
      <c r="X59" s="3">
        <v>0.17784256559766765</v>
      </c>
      <c r="Y59" s="3">
        <v>0.25934579439252337</v>
      </c>
      <c r="Z59" s="3">
        <v>0.24644549763033174</v>
      </c>
      <c r="AA59" s="3">
        <v>0.20142795326698398</v>
      </c>
      <c r="AC59" s="2">
        <v>13</v>
      </c>
      <c r="AD59" s="3">
        <v>9.3994778067885115E-2</v>
      </c>
      <c r="AE59" s="3">
        <v>0.13192419825072887</v>
      </c>
      <c r="AF59" s="3">
        <v>0.14797507788161993</v>
      </c>
      <c r="AG59" s="3">
        <v>9.9526066350710901E-2</v>
      </c>
      <c r="AH59" s="3">
        <v>0.13176114236261358</v>
      </c>
    </row>
    <row r="60" spans="2:34" x14ac:dyDescent="0.3">
      <c r="B60" s="2">
        <v>14</v>
      </c>
      <c r="C60" s="3">
        <v>5.1148009552642957E-3</v>
      </c>
      <c r="D60" s="3">
        <v>3.8097745350608322E-2</v>
      </c>
      <c r="E60" s="3">
        <v>1.7149626732356756E-2</v>
      </c>
      <c r="F60" s="3">
        <v>2.6138137234622688E-3</v>
      </c>
      <c r="G60" s="3">
        <v>6.2975986761691638E-2</v>
      </c>
      <c r="I60" s="2">
        <v>14</v>
      </c>
      <c r="J60" s="3">
        <v>8.1218274111675134E-2</v>
      </c>
      <c r="K60" s="3">
        <v>0.60495670349358022</v>
      </c>
      <c r="L60" s="3">
        <v>0.27232009555091075</v>
      </c>
      <c r="M60" s="3">
        <v>4.1504926843833986E-2</v>
      </c>
      <c r="O60" s="2">
        <v>14</v>
      </c>
      <c r="P60" s="3">
        <v>0.44485294117647056</v>
      </c>
      <c r="Q60" s="3">
        <v>0.35291214215202371</v>
      </c>
      <c r="R60" s="3">
        <v>0.24780701754385964</v>
      </c>
      <c r="S60" s="3">
        <v>0.37410071942446044</v>
      </c>
      <c r="T60" s="3">
        <v>0.33263660794266947</v>
      </c>
      <c r="V60" s="2">
        <v>14</v>
      </c>
      <c r="W60" s="3">
        <v>0.21691176470588236</v>
      </c>
      <c r="X60" s="3">
        <v>0.2418558736426456</v>
      </c>
      <c r="Y60" s="3">
        <v>0.32127192982456143</v>
      </c>
      <c r="Z60" s="3">
        <v>0.23021582733812951</v>
      </c>
      <c r="AA60" s="3">
        <v>0.26097342490295611</v>
      </c>
      <c r="AC60" s="2">
        <v>14</v>
      </c>
      <c r="AD60" s="3">
        <v>7.3529411764705885E-2</v>
      </c>
      <c r="AE60" s="3">
        <v>0.11204343534057255</v>
      </c>
      <c r="AF60" s="3">
        <v>0.14254385964912281</v>
      </c>
      <c r="AG60" s="3">
        <v>0.16546762589928057</v>
      </c>
      <c r="AH60" s="3">
        <v>0.11943863839952225</v>
      </c>
    </row>
    <row r="61" spans="2:34" x14ac:dyDescent="0.3">
      <c r="B61" s="2">
        <v>15</v>
      </c>
      <c r="C61" s="3">
        <v>3.271968258147013E-3</v>
      </c>
      <c r="D61" s="3">
        <v>2.3956825062524681E-2</v>
      </c>
      <c r="E61" s="3">
        <v>1.2053630192369168E-2</v>
      </c>
      <c r="F61" s="3">
        <v>1.6923973749036275E-3</v>
      </c>
      <c r="G61" s="3">
        <v>4.0974820887944491E-2</v>
      </c>
      <c r="I61" s="2">
        <v>15</v>
      </c>
      <c r="J61" s="3">
        <v>7.9853143643873331E-2</v>
      </c>
      <c r="K61" s="3">
        <v>0.58467186782927949</v>
      </c>
      <c r="L61" s="3">
        <v>0.29417163836622301</v>
      </c>
      <c r="M61" s="3">
        <v>4.1303350160624142E-2</v>
      </c>
      <c r="O61" s="2">
        <v>15</v>
      </c>
      <c r="P61" s="3">
        <v>0.40229885057471265</v>
      </c>
      <c r="Q61" s="3">
        <v>0.30141287284144425</v>
      </c>
      <c r="R61" s="3">
        <v>0.19656786271450857</v>
      </c>
      <c r="S61" s="3">
        <v>0.25555555555555554</v>
      </c>
      <c r="T61" s="3">
        <v>0.27673244607618175</v>
      </c>
      <c r="V61" s="2">
        <v>15</v>
      </c>
      <c r="W61" s="3">
        <v>0.27586206896551724</v>
      </c>
      <c r="X61" s="3">
        <v>0.34458398744113028</v>
      </c>
      <c r="Y61" s="3">
        <v>0.42121684867394693</v>
      </c>
      <c r="Z61" s="3">
        <v>0.33333333333333331</v>
      </c>
      <c r="AA61" s="3">
        <v>0.3611748508490133</v>
      </c>
      <c r="AC61" s="2">
        <v>15</v>
      </c>
      <c r="AD61" s="3">
        <v>9.1954022988505746E-2</v>
      </c>
      <c r="AE61" s="3">
        <v>9.3406593406593408E-2</v>
      </c>
      <c r="AF61" s="3">
        <v>0.12168486739469579</v>
      </c>
      <c r="AG61" s="3">
        <v>0.14444444444444443</v>
      </c>
      <c r="AH61" s="3">
        <v>0.10371730151445617</v>
      </c>
    </row>
    <row r="62" spans="2:34" x14ac:dyDescent="0.3">
      <c r="B62" s="2">
        <v>16</v>
      </c>
      <c r="C62" s="3">
        <v>1.8052238665638692E-3</v>
      </c>
      <c r="D62" s="3">
        <v>1.278700238816074E-2</v>
      </c>
      <c r="E62" s="3">
        <v>5.9609996427161093E-3</v>
      </c>
      <c r="F62" s="3">
        <v>9.2141634855864157E-4</v>
      </c>
      <c r="G62" s="3">
        <v>2.1474642245999362E-2</v>
      </c>
      <c r="I62" s="2">
        <v>16</v>
      </c>
      <c r="J62" s="3">
        <v>8.4063047285464099E-2</v>
      </c>
      <c r="K62" s="3">
        <v>0.59544658493870395</v>
      </c>
      <c r="L62" s="3">
        <v>0.27758318739054288</v>
      </c>
      <c r="M62" s="3">
        <v>4.2907180385288964E-2</v>
      </c>
      <c r="O62" s="2">
        <v>16</v>
      </c>
      <c r="P62" s="3">
        <v>0.33333333333333331</v>
      </c>
      <c r="Q62" s="3">
        <v>0.2161764705882353</v>
      </c>
      <c r="R62" s="3">
        <v>0.13880126182965299</v>
      </c>
      <c r="S62" s="3">
        <v>0.18367346938775511</v>
      </c>
      <c r="T62" s="3">
        <v>0.20315236427320491</v>
      </c>
      <c r="V62" s="2">
        <v>16</v>
      </c>
      <c r="W62" s="3">
        <v>0.46875</v>
      </c>
      <c r="X62" s="3">
        <v>0.50147058823529411</v>
      </c>
      <c r="Y62" s="3">
        <v>0.51419558359621453</v>
      </c>
      <c r="Z62" s="3">
        <v>0.59183673469387754</v>
      </c>
      <c r="AA62" s="3">
        <v>0.50612959719789841</v>
      </c>
      <c r="AC62" s="2">
        <v>16</v>
      </c>
      <c r="AD62" s="3">
        <v>5.2083333333333336E-2</v>
      </c>
      <c r="AE62" s="3">
        <v>7.2058823529411759E-2</v>
      </c>
      <c r="AF62" s="3">
        <v>9.7791798107255523E-2</v>
      </c>
      <c r="AG62" s="3">
        <v>4.0816326530612242E-2</v>
      </c>
      <c r="AH62" s="3">
        <v>7.6182136602451836E-2</v>
      </c>
    </row>
    <row r="63" spans="2:34" x14ac:dyDescent="0.3">
      <c r="B63" s="2">
        <v>17</v>
      </c>
      <c r="C63" s="3">
        <v>6.3935011940803696E-4</v>
      </c>
      <c r="D63" s="3">
        <v>2.8958799526128736E-3</v>
      </c>
      <c r="E63" s="3">
        <v>1.7864194512871622E-3</v>
      </c>
      <c r="F63" s="3">
        <v>3.7608830553413939E-4</v>
      </c>
      <c r="G63" s="3">
        <v>5.6977378288422123E-3</v>
      </c>
      <c r="I63" s="2">
        <v>17</v>
      </c>
      <c r="J63" s="3">
        <v>0.1122112211221122</v>
      </c>
      <c r="K63" s="3">
        <v>0.5082508250825083</v>
      </c>
      <c r="L63" s="3">
        <v>0.3135313531353135</v>
      </c>
      <c r="M63" s="3">
        <v>6.6006600660066E-2</v>
      </c>
      <c r="O63" s="2">
        <v>17</v>
      </c>
      <c r="P63" s="3">
        <v>8.8235294117647065E-2</v>
      </c>
      <c r="Q63" s="3">
        <v>0.16233766233766234</v>
      </c>
      <c r="R63" s="3">
        <v>0.12631578947368421</v>
      </c>
      <c r="S63" s="3">
        <v>0.15</v>
      </c>
      <c r="T63" s="3">
        <v>0.14191419141914191</v>
      </c>
      <c r="V63" s="2">
        <v>17</v>
      </c>
      <c r="W63" s="3">
        <v>0.52941176470588236</v>
      </c>
      <c r="X63" s="3">
        <v>0.61688311688311692</v>
      </c>
      <c r="Y63" s="3">
        <v>0.6</v>
      </c>
      <c r="Z63" s="3">
        <v>0.7</v>
      </c>
      <c r="AA63" s="3">
        <v>0.60726072607260728</v>
      </c>
      <c r="AC63" s="2">
        <v>17</v>
      </c>
      <c r="AD63" s="3">
        <v>8.8235294117647065E-2</v>
      </c>
      <c r="AE63" s="3">
        <v>7.792207792207792E-2</v>
      </c>
      <c r="AF63" s="3">
        <v>6.3157894736842107E-2</v>
      </c>
      <c r="AG63" s="3">
        <v>0.05</v>
      </c>
      <c r="AH63" s="3">
        <v>7.2607260726072612E-2</v>
      </c>
    </row>
    <row r="64" spans="2:34" x14ac:dyDescent="0.3">
      <c r="B64" s="2">
        <v>18</v>
      </c>
      <c r="C64" s="3">
        <v>1.8804415276706972E-5</v>
      </c>
      <c r="D64" s="3">
        <v>2.0684856804377668E-4</v>
      </c>
      <c r="E64" s="3">
        <v>1.3163090693694878E-4</v>
      </c>
      <c r="F64" s="3">
        <v>1.8804415276706972E-5</v>
      </c>
      <c r="G64" s="3">
        <v>3.7608830553413945E-4</v>
      </c>
      <c r="I64" s="2">
        <v>18</v>
      </c>
      <c r="J64" s="3">
        <v>4.9999999999999996E-2</v>
      </c>
      <c r="K64" s="3">
        <v>0.54999999999999993</v>
      </c>
      <c r="L64" s="3">
        <v>0.34999999999999992</v>
      </c>
      <c r="M64" s="3">
        <v>4.9999999999999996E-2</v>
      </c>
      <c r="O64" s="2">
        <v>18</v>
      </c>
      <c r="P64" s="3">
        <v>0</v>
      </c>
      <c r="Q64" s="3">
        <v>0.36363636363636365</v>
      </c>
      <c r="R64" s="3">
        <v>0.2857142857142857</v>
      </c>
      <c r="S64" s="3">
        <v>0</v>
      </c>
      <c r="T64" s="3">
        <v>0.3</v>
      </c>
      <c r="V64" s="2">
        <v>18</v>
      </c>
      <c r="W64" s="3">
        <v>1</v>
      </c>
      <c r="X64" s="3">
        <v>0.63636363636363635</v>
      </c>
      <c r="Y64" s="3">
        <v>0.2857142857142857</v>
      </c>
      <c r="Z64" s="3">
        <v>1</v>
      </c>
      <c r="AA64" s="3">
        <v>0.55000000000000004</v>
      </c>
      <c r="AC64" s="2">
        <v>18</v>
      </c>
      <c r="AD64" s="3">
        <v>0</v>
      </c>
      <c r="AE64" s="3">
        <v>0</v>
      </c>
      <c r="AF64" s="3">
        <v>0</v>
      </c>
      <c r="AG64" s="3">
        <v>0</v>
      </c>
      <c r="AH64" s="3">
        <v>0</v>
      </c>
    </row>
    <row r="65" spans="2:34" x14ac:dyDescent="0.3">
      <c r="B65" s="2" t="s">
        <v>2</v>
      </c>
      <c r="C65" s="3">
        <v>7.6609187837304193E-2</v>
      </c>
      <c r="D65" s="3">
        <v>0.59741627334098046</v>
      </c>
      <c r="E65" s="3">
        <v>0.27287087008029487</v>
      </c>
      <c r="F65" s="3">
        <v>5.3103668741420487E-2</v>
      </c>
      <c r="G65" s="3">
        <v>1</v>
      </c>
      <c r="I65" s="2" t="s">
        <v>18</v>
      </c>
      <c r="J65" s="3">
        <v>7.6609187837304193E-2</v>
      </c>
      <c r="K65" s="3">
        <v>0.59741627334098046</v>
      </c>
      <c r="L65" s="3">
        <v>0.27287087008029487</v>
      </c>
      <c r="M65" s="3">
        <v>5.3103668741420487E-2</v>
      </c>
      <c r="O65" s="2" t="s">
        <v>2</v>
      </c>
      <c r="P65" s="3">
        <v>0.50883652430044179</v>
      </c>
      <c r="Q65" s="3">
        <v>0.43220018885741263</v>
      </c>
      <c r="R65" s="3">
        <v>0.29694714354627522</v>
      </c>
      <c r="S65" s="3">
        <v>0.38633144475920678</v>
      </c>
      <c r="T65" s="3">
        <v>0.39872882152729461</v>
      </c>
      <c r="V65" s="2" t="s">
        <v>2</v>
      </c>
      <c r="W65" s="3">
        <v>9.7692685321551301E-2</v>
      </c>
      <c r="X65" s="3">
        <v>0.11532892666037142</v>
      </c>
      <c r="Y65" s="3">
        <v>0.1695954792915719</v>
      </c>
      <c r="Z65" s="3">
        <v>0.12145892351274788</v>
      </c>
      <c r="AA65" s="3">
        <v>0.12911111528987007</v>
      </c>
      <c r="AC65" s="2" t="s">
        <v>2</v>
      </c>
      <c r="AD65" s="3">
        <v>0.12346588119783997</v>
      </c>
      <c r="AE65" s="3">
        <v>0.14375196726471515</v>
      </c>
      <c r="AF65" s="3">
        <v>0.18627248294397353</v>
      </c>
      <c r="AG65" s="3">
        <v>0.17563739376770537</v>
      </c>
      <c r="AH65" s="3">
        <v>0.15549370992308995</v>
      </c>
    </row>
    <row r="67" spans="2:34" x14ac:dyDescent="0.3">
      <c r="B67" s="60" t="s">
        <v>36</v>
      </c>
      <c r="C67" s="60"/>
      <c r="D67" s="60"/>
      <c r="E67" s="60"/>
      <c r="F67" s="60"/>
      <c r="G67" s="60"/>
      <c r="I67" s="60" t="s">
        <v>37</v>
      </c>
      <c r="J67" s="60"/>
      <c r="K67" s="60"/>
      <c r="L67" s="60"/>
      <c r="M67" s="60"/>
      <c r="O67" s="60" t="s">
        <v>38</v>
      </c>
      <c r="P67" s="60"/>
      <c r="Q67" s="60"/>
      <c r="R67" s="60"/>
      <c r="S67" s="60"/>
      <c r="T67" s="60"/>
      <c r="V67" s="60" t="s">
        <v>39</v>
      </c>
      <c r="W67" s="60"/>
      <c r="X67" s="60"/>
      <c r="Y67" s="60"/>
      <c r="Z67" s="60"/>
      <c r="AA67" s="60"/>
      <c r="AC67" s="60" t="s">
        <v>40</v>
      </c>
      <c r="AD67" s="60"/>
      <c r="AE67" s="60"/>
      <c r="AF67" s="60"/>
      <c r="AG67" s="60"/>
      <c r="AH67" s="60"/>
    </row>
    <row r="68" spans="2:34" x14ac:dyDescent="0.3">
      <c r="B68" s="2" t="s">
        <v>23</v>
      </c>
      <c r="C68" s="2" t="s">
        <v>26</v>
      </c>
      <c r="D68" s="2" t="s">
        <v>1</v>
      </c>
      <c r="E68" s="2" t="s">
        <v>3</v>
      </c>
      <c r="F68" s="2" t="s">
        <v>4</v>
      </c>
      <c r="G68" s="2" t="s">
        <v>2</v>
      </c>
      <c r="I68" s="2" t="s">
        <v>23</v>
      </c>
      <c r="J68" s="2" t="s">
        <v>26</v>
      </c>
      <c r="K68" s="2" t="s">
        <v>1</v>
      </c>
      <c r="L68" s="2" t="s">
        <v>3</v>
      </c>
      <c r="M68" s="2" t="s">
        <v>4</v>
      </c>
      <c r="O68" s="2" t="s">
        <v>23</v>
      </c>
      <c r="P68" s="2" t="s">
        <v>26</v>
      </c>
      <c r="Q68" s="2" t="s">
        <v>1</v>
      </c>
      <c r="R68" s="2" t="s">
        <v>3</v>
      </c>
      <c r="S68" s="2" t="s">
        <v>4</v>
      </c>
      <c r="T68" s="2" t="s">
        <v>30</v>
      </c>
      <c r="V68" s="2" t="s">
        <v>23</v>
      </c>
      <c r="W68" s="2" t="s">
        <v>26</v>
      </c>
      <c r="X68" s="2" t="s">
        <v>1</v>
      </c>
      <c r="Y68" s="2" t="s">
        <v>3</v>
      </c>
      <c r="Z68" s="2" t="s">
        <v>4</v>
      </c>
      <c r="AA68" s="2" t="s">
        <v>30</v>
      </c>
      <c r="AC68" s="2" t="s">
        <v>23</v>
      </c>
      <c r="AD68" s="2" t="s">
        <v>26</v>
      </c>
      <c r="AE68" s="2" t="s">
        <v>1</v>
      </c>
      <c r="AF68" s="2" t="s">
        <v>3</v>
      </c>
      <c r="AG68" s="2" t="s">
        <v>4</v>
      </c>
      <c r="AH68" s="2" t="s">
        <v>30</v>
      </c>
    </row>
    <row r="69" spans="2:34" x14ac:dyDescent="0.3">
      <c r="B69" s="2">
        <v>4</v>
      </c>
      <c r="C69" s="3">
        <v>3.9651070578905631E-4</v>
      </c>
      <c r="D69" s="3">
        <v>1.1895321173671688E-3</v>
      </c>
      <c r="E69" s="3">
        <v>7.9302141157811261E-4</v>
      </c>
      <c r="F69" s="3">
        <v>0</v>
      </c>
      <c r="G69" s="3">
        <v>2.379064234734338E-3</v>
      </c>
      <c r="I69" s="2">
        <v>4</v>
      </c>
      <c r="J69" s="3">
        <v>0.16666666666666666</v>
      </c>
      <c r="K69" s="3">
        <v>0.49999999999999989</v>
      </c>
      <c r="L69" s="3">
        <v>0.33333333333333331</v>
      </c>
      <c r="M69" s="3">
        <v>0</v>
      </c>
      <c r="O69" s="2">
        <v>4</v>
      </c>
      <c r="P69" s="3">
        <v>0</v>
      </c>
      <c r="Q69" s="3">
        <v>0.66666666666666663</v>
      </c>
      <c r="R69" s="3">
        <v>0</v>
      </c>
      <c r="S69" s="3">
        <v>0</v>
      </c>
      <c r="T69" s="3">
        <v>0.33333333333333331</v>
      </c>
      <c r="V69" s="2">
        <v>4</v>
      </c>
      <c r="W69" s="3">
        <v>0</v>
      </c>
      <c r="X69" s="3">
        <v>0</v>
      </c>
      <c r="Y69" s="3">
        <v>0</v>
      </c>
      <c r="Z69" s="3">
        <v>0</v>
      </c>
      <c r="AA69" s="3">
        <v>0</v>
      </c>
      <c r="AC69" s="2">
        <v>4</v>
      </c>
      <c r="AD69" s="3">
        <v>1</v>
      </c>
      <c r="AE69" s="3">
        <v>0</v>
      </c>
      <c r="AF69" s="3">
        <v>0.5</v>
      </c>
      <c r="AG69" s="3">
        <v>0</v>
      </c>
      <c r="AH69" s="3">
        <v>0.33333333333333331</v>
      </c>
    </row>
    <row r="70" spans="2:34" x14ac:dyDescent="0.3">
      <c r="B70" s="2">
        <v>5</v>
      </c>
      <c r="C70" s="3">
        <v>7.9302141157811261E-4</v>
      </c>
      <c r="D70" s="3">
        <v>3.5685963521015066E-3</v>
      </c>
      <c r="E70" s="3">
        <v>1.5860428231562252E-3</v>
      </c>
      <c r="F70" s="3">
        <v>3.9651070578905631E-4</v>
      </c>
      <c r="G70" s="3">
        <v>6.3441712926249009E-3</v>
      </c>
      <c r="I70" s="2">
        <v>5</v>
      </c>
      <c r="J70" s="3">
        <v>0.125</v>
      </c>
      <c r="K70" s="3">
        <v>0.5625</v>
      </c>
      <c r="L70" s="3">
        <v>0.25</v>
      </c>
      <c r="M70" s="3">
        <v>6.25E-2</v>
      </c>
      <c r="O70" s="2">
        <v>5</v>
      </c>
      <c r="P70" s="3">
        <v>0.5</v>
      </c>
      <c r="Q70" s="3">
        <v>0.33333333333333331</v>
      </c>
      <c r="R70" s="3">
        <v>0.25</v>
      </c>
      <c r="S70" s="3">
        <v>0</v>
      </c>
      <c r="T70" s="3">
        <v>0.3125</v>
      </c>
      <c r="V70" s="2">
        <v>5</v>
      </c>
      <c r="W70" s="3">
        <v>0</v>
      </c>
      <c r="X70" s="3">
        <v>0</v>
      </c>
      <c r="Y70" s="3">
        <v>0</v>
      </c>
      <c r="Z70" s="3">
        <v>0</v>
      </c>
      <c r="AA70" s="3">
        <v>0</v>
      </c>
      <c r="AC70" s="2">
        <v>5</v>
      </c>
      <c r="AD70" s="3">
        <v>0.5</v>
      </c>
      <c r="AE70" s="3">
        <v>0.22222222222222221</v>
      </c>
      <c r="AF70" s="3">
        <v>0.5</v>
      </c>
      <c r="AG70" s="3">
        <v>1</v>
      </c>
      <c r="AH70" s="3">
        <v>0.375</v>
      </c>
    </row>
    <row r="71" spans="2:34" x14ac:dyDescent="0.3">
      <c r="B71" s="2">
        <v>6</v>
      </c>
      <c r="C71" s="3">
        <v>2.7755749405233942E-3</v>
      </c>
      <c r="D71" s="3">
        <v>9.5162569389373505E-3</v>
      </c>
      <c r="E71" s="3">
        <v>2.7755749405233942E-3</v>
      </c>
      <c r="F71" s="3">
        <v>7.9302141157811261E-4</v>
      </c>
      <c r="G71" s="3">
        <v>1.5860428231562251E-2</v>
      </c>
      <c r="I71" s="2">
        <v>6</v>
      </c>
      <c r="J71" s="3">
        <v>0.17500000000000002</v>
      </c>
      <c r="K71" s="3">
        <v>0.6</v>
      </c>
      <c r="L71" s="3">
        <v>0.17500000000000002</v>
      </c>
      <c r="M71" s="3">
        <v>0.05</v>
      </c>
      <c r="O71" s="2">
        <v>6</v>
      </c>
      <c r="P71" s="3">
        <v>0.7142857142857143</v>
      </c>
      <c r="Q71" s="3">
        <v>0.375</v>
      </c>
      <c r="R71" s="3">
        <v>0.42857142857142855</v>
      </c>
      <c r="S71" s="3">
        <v>0</v>
      </c>
      <c r="T71" s="3">
        <v>0.42499999999999999</v>
      </c>
      <c r="V71" s="2">
        <v>6</v>
      </c>
      <c r="W71" s="3">
        <v>0</v>
      </c>
      <c r="X71" s="3">
        <v>0</v>
      </c>
      <c r="Y71" s="3">
        <v>0</v>
      </c>
      <c r="Z71" s="3">
        <v>0</v>
      </c>
      <c r="AA71" s="3">
        <v>0</v>
      </c>
      <c r="AC71" s="2">
        <v>6</v>
      </c>
      <c r="AD71" s="3">
        <v>0</v>
      </c>
      <c r="AE71" s="3">
        <v>4.1666666666666664E-2</v>
      </c>
      <c r="AF71" s="3">
        <v>0</v>
      </c>
      <c r="AG71" s="3">
        <v>0.5</v>
      </c>
      <c r="AH71" s="3">
        <v>0.05</v>
      </c>
    </row>
    <row r="72" spans="2:34" x14ac:dyDescent="0.3">
      <c r="B72" s="2">
        <v>7</v>
      </c>
      <c r="C72" s="3">
        <v>3.9651070578905628E-3</v>
      </c>
      <c r="D72" s="3">
        <v>2.696272799365583E-2</v>
      </c>
      <c r="E72" s="3">
        <v>9.1197462331482956E-3</v>
      </c>
      <c r="F72" s="3">
        <v>1.9825535289452814E-3</v>
      </c>
      <c r="G72" s="3">
        <v>4.2030134813639972E-2</v>
      </c>
      <c r="I72" s="2">
        <v>7</v>
      </c>
      <c r="J72" s="3">
        <v>9.4339622641509427E-2</v>
      </c>
      <c r="K72" s="3">
        <v>0.64150943396226412</v>
      </c>
      <c r="L72" s="3">
        <v>0.21698113207547171</v>
      </c>
      <c r="M72" s="3">
        <v>4.7169811320754713E-2</v>
      </c>
      <c r="O72" s="2">
        <v>7</v>
      </c>
      <c r="P72" s="3">
        <v>0.4</v>
      </c>
      <c r="Q72" s="3">
        <v>0.35294117647058826</v>
      </c>
      <c r="R72" s="3">
        <v>0.30434782608695654</v>
      </c>
      <c r="S72" s="3">
        <v>0.6</v>
      </c>
      <c r="T72" s="3">
        <v>0.35849056603773582</v>
      </c>
      <c r="V72" s="2">
        <v>7</v>
      </c>
      <c r="W72" s="3">
        <v>0</v>
      </c>
      <c r="X72" s="3">
        <v>0</v>
      </c>
      <c r="Y72" s="3">
        <v>0</v>
      </c>
      <c r="Z72" s="3">
        <v>0</v>
      </c>
      <c r="AA72" s="3">
        <v>0</v>
      </c>
      <c r="AC72" s="2">
        <v>7</v>
      </c>
      <c r="AD72" s="3">
        <v>0.2</v>
      </c>
      <c r="AE72" s="3">
        <v>0.10294117647058823</v>
      </c>
      <c r="AF72" s="3">
        <v>0.21739130434782608</v>
      </c>
      <c r="AG72" s="3">
        <v>0</v>
      </c>
      <c r="AH72" s="3">
        <v>0.13207547169811321</v>
      </c>
    </row>
    <row r="73" spans="2:34" x14ac:dyDescent="0.3">
      <c r="B73" s="2">
        <v>8</v>
      </c>
      <c r="C73" s="3">
        <v>6.3441712926249009E-3</v>
      </c>
      <c r="D73" s="3">
        <v>3.9254559873116573E-2</v>
      </c>
      <c r="E73" s="3">
        <v>1.9825535289452814E-2</v>
      </c>
      <c r="F73" s="3">
        <v>4.7581284694686752E-3</v>
      </c>
      <c r="G73" s="3">
        <v>7.0182394924662952E-2</v>
      </c>
      <c r="I73" s="2">
        <v>8</v>
      </c>
      <c r="J73" s="3">
        <v>9.0395480225988714E-2</v>
      </c>
      <c r="K73" s="3">
        <v>0.55932203389830515</v>
      </c>
      <c r="L73" s="3">
        <v>0.28248587570621475</v>
      </c>
      <c r="M73" s="3">
        <v>6.7796610169491539E-2</v>
      </c>
      <c r="O73" s="2">
        <v>8</v>
      </c>
      <c r="P73" s="3">
        <v>0.5</v>
      </c>
      <c r="Q73" s="3">
        <v>0.38383838383838381</v>
      </c>
      <c r="R73" s="3">
        <v>0.16</v>
      </c>
      <c r="S73" s="3">
        <v>8.3333333333333329E-2</v>
      </c>
      <c r="T73" s="3">
        <v>0.31073446327683618</v>
      </c>
      <c r="V73" s="2">
        <v>8</v>
      </c>
      <c r="W73" s="3">
        <v>0</v>
      </c>
      <c r="X73" s="3">
        <v>1.0101010101010102E-2</v>
      </c>
      <c r="Y73" s="3">
        <v>0</v>
      </c>
      <c r="Z73" s="3">
        <v>0</v>
      </c>
      <c r="AA73" s="3">
        <v>5.6497175141242938E-3</v>
      </c>
      <c r="AC73" s="2">
        <v>8</v>
      </c>
      <c r="AD73" s="3">
        <v>0.125</v>
      </c>
      <c r="AE73" s="3">
        <v>0.20202020202020202</v>
      </c>
      <c r="AF73" s="3">
        <v>0.16</v>
      </c>
      <c r="AG73" s="3">
        <v>0.33333333333333331</v>
      </c>
      <c r="AH73" s="3">
        <v>0.19209039548022599</v>
      </c>
    </row>
    <row r="74" spans="2:34" x14ac:dyDescent="0.3">
      <c r="B74" s="2">
        <v>9</v>
      </c>
      <c r="C74" s="3">
        <v>1.1102299762093577E-2</v>
      </c>
      <c r="D74" s="3">
        <v>6.7406819984139568E-2</v>
      </c>
      <c r="E74" s="3">
        <v>2.5773195876288658E-2</v>
      </c>
      <c r="F74" s="3">
        <v>8.7232355273592389E-3</v>
      </c>
      <c r="G74" s="3">
        <v>0.11300555114988103</v>
      </c>
      <c r="I74" s="2">
        <v>9</v>
      </c>
      <c r="J74" s="3">
        <v>9.8245614035087733E-2</v>
      </c>
      <c r="K74" s="3">
        <v>0.59649122807017552</v>
      </c>
      <c r="L74" s="3">
        <v>0.22807017543859651</v>
      </c>
      <c r="M74" s="3">
        <v>7.7192982456140355E-2</v>
      </c>
      <c r="O74" s="2">
        <v>9</v>
      </c>
      <c r="P74" s="3">
        <v>0.5357142857142857</v>
      </c>
      <c r="Q74" s="3">
        <v>0.34705882352941175</v>
      </c>
      <c r="R74" s="3">
        <v>0.16923076923076924</v>
      </c>
      <c r="S74" s="3">
        <v>0.27272727272727271</v>
      </c>
      <c r="T74" s="3">
        <v>0.31929824561403508</v>
      </c>
      <c r="V74" s="2">
        <v>9</v>
      </c>
      <c r="W74" s="3">
        <v>0</v>
      </c>
      <c r="X74" s="3">
        <v>5.8823529411764705E-3</v>
      </c>
      <c r="Y74" s="3">
        <v>0</v>
      </c>
      <c r="Z74" s="3">
        <v>0</v>
      </c>
      <c r="AA74" s="3">
        <v>3.5087719298245615E-3</v>
      </c>
      <c r="AC74" s="2">
        <v>9</v>
      </c>
      <c r="AD74" s="3">
        <v>0.10714285714285714</v>
      </c>
      <c r="AE74" s="3">
        <v>0.11764705882352941</v>
      </c>
      <c r="AF74" s="3">
        <v>0.18461538461538463</v>
      </c>
      <c r="AG74" s="3">
        <v>0.13636363636363635</v>
      </c>
      <c r="AH74" s="3">
        <v>0.13333333333333333</v>
      </c>
    </row>
    <row r="75" spans="2:34" x14ac:dyDescent="0.3">
      <c r="B75" s="2">
        <v>10</v>
      </c>
      <c r="C75" s="3">
        <v>1.2291831879460745E-2</v>
      </c>
      <c r="D75" s="3">
        <v>8.6439333862014273E-2</v>
      </c>
      <c r="E75" s="3">
        <v>2.9341792228390166E-2</v>
      </c>
      <c r="F75" s="3">
        <v>6.3441712926249009E-3</v>
      </c>
      <c r="G75" s="3">
        <v>0.13441712926249008</v>
      </c>
      <c r="I75" s="2">
        <v>10</v>
      </c>
      <c r="J75" s="3">
        <v>9.1445427728613568E-2</v>
      </c>
      <c r="K75" s="3">
        <v>0.64306784660766958</v>
      </c>
      <c r="L75" s="3">
        <v>0.21828908554572271</v>
      </c>
      <c r="M75" s="3">
        <v>4.71976401179941E-2</v>
      </c>
      <c r="O75" s="2">
        <v>10</v>
      </c>
      <c r="P75" s="3">
        <v>0.41935483870967744</v>
      </c>
      <c r="Q75" s="3">
        <v>0.3165137614678899</v>
      </c>
      <c r="R75" s="3">
        <v>0.25675675675675674</v>
      </c>
      <c r="S75" s="3">
        <v>0.5625</v>
      </c>
      <c r="T75" s="3">
        <v>0.32448377581120946</v>
      </c>
      <c r="V75" s="2">
        <v>10</v>
      </c>
      <c r="W75" s="3">
        <v>0</v>
      </c>
      <c r="X75" s="3">
        <v>9.1743119266055051E-3</v>
      </c>
      <c r="Y75" s="3">
        <v>4.0540540540540543E-2</v>
      </c>
      <c r="Z75" s="3">
        <v>0</v>
      </c>
      <c r="AA75" s="3">
        <v>1.4749262536873156E-2</v>
      </c>
      <c r="AC75" s="2">
        <v>10</v>
      </c>
      <c r="AD75" s="3">
        <v>0.22580645161290322</v>
      </c>
      <c r="AE75" s="3">
        <v>0.16513761467889909</v>
      </c>
      <c r="AF75" s="3">
        <v>0.17567567567567569</v>
      </c>
      <c r="AG75" s="3">
        <v>0.1875</v>
      </c>
      <c r="AH75" s="3">
        <v>0.17404129793510326</v>
      </c>
    </row>
    <row r="76" spans="2:34" x14ac:dyDescent="0.3">
      <c r="B76" s="2">
        <v>11</v>
      </c>
      <c r="C76" s="3">
        <v>1.1102299762093577E-2</v>
      </c>
      <c r="D76" s="3">
        <v>9.9920697858842195E-2</v>
      </c>
      <c r="E76" s="3">
        <v>3.3306899286280729E-2</v>
      </c>
      <c r="F76" s="3">
        <v>7.9302141157811257E-3</v>
      </c>
      <c r="G76" s="3">
        <v>0.15226011102299764</v>
      </c>
      <c r="I76" s="2">
        <v>11</v>
      </c>
      <c r="J76" s="3">
        <v>7.2916666666666657E-2</v>
      </c>
      <c r="K76" s="3">
        <v>0.65625</v>
      </c>
      <c r="L76" s="3">
        <v>0.21874999999999997</v>
      </c>
      <c r="M76" s="3">
        <v>5.2083333333333329E-2</v>
      </c>
      <c r="O76" s="2">
        <v>11</v>
      </c>
      <c r="P76" s="3">
        <v>0.32142857142857145</v>
      </c>
      <c r="Q76" s="3">
        <v>0.31349206349206349</v>
      </c>
      <c r="R76" s="3">
        <v>0.26190476190476192</v>
      </c>
      <c r="S76" s="3">
        <v>0.45</v>
      </c>
      <c r="T76" s="3">
        <v>0.30989583333333331</v>
      </c>
      <c r="V76" s="2">
        <v>11</v>
      </c>
      <c r="W76" s="3">
        <v>0</v>
      </c>
      <c r="X76" s="3">
        <v>7.9365079365079361E-3</v>
      </c>
      <c r="Y76" s="3">
        <v>2.3809523809523808E-2</v>
      </c>
      <c r="Z76" s="3">
        <v>0</v>
      </c>
      <c r="AA76" s="3">
        <v>1.0416666666666666E-2</v>
      </c>
      <c r="AC76" s="2">
        <v>11</v>
      </c>
      <c r="AD76" s="3">
        <v>0.14285714285714285</v>
      </c>
      <c r="AE76" s="3">
        <v>0.14682539682539683</v>
      </c>
      <c r="AF76" s="3">
        <v>0.17857142857142858</v>
      </c>
      <c r="AG76" s="3">
        <v>0.05</v>
      </c>
      <c r="AH76" s="3">
        <v>0.1484375</v>
      </c>
    </row>
    <row r="77" spans="2:34" x14ac:dyDescent="0.3">
      <c r="B77" s="2">
        <v>12</v>
      </c>
      <c r="C77" s="3">
        <v>1.2688342585249802E-2</v>
      </c>
      <c r="D77" s="3">
        <v>9.7145122918318796E-2</v>
      </c>
      <c r="E77" s="3">
        <v>3.7668517049960347E-2</v>
      </c>
      <c r="F77" s="3">
        <v>7.1371927042030133E-3</v>
      </c>
      <c r="G77" s="3">
        <v>0.15463917525773196</v>
      </c>
      <c r="I77" s="2">
        <v>12</v>
      </c>
      <c r="J77" s="3">
        <v>8.2051282051282051E-2</v>
      </c>
      <c r="K77" s="3">
        <v>0.62820512820512819</v>
      </c>
      <c r="L77" s="3">
        <v>0.24358974358974356</v>
      </c>
      <c r="M77" s="3">
        <v>4.6153846153846149E-2</v>
      </c>
      <c r="O77" s="2">
        <v>12</v>
      </c>
      <c r="P77" s="3">
        <v>0.34375</v>
      </c>
      <c r="Q77" s="3">
        <v>0.33877551020408164</v>
      </c>
      <c r="R77" s="3">
        <v>0.22105263157894736</v>
      </c>
      <c r="S77" s="3">
        <v>0.27777777777777779</v>
      </c>
      <c r="T77" s="3">
        <v>0.30769230769230771</v>
      </c>
      <c r="V77" s="2">
        <v>12</v>
      </c>
      <c r="W77" s="3">
        <v>6.25E-2</v>
      </c>
      <c r="X77" s="3">
        <v>2.8571428571428571E-2</v>
      </c>
      <c r="Y77" s="3">
        <v>8.4210526315789472E-2</v>
      </c>
      <c r="Z77" s="3">
        <v>0</v>
      </c>
      <c r="AA77" s="3">
        <v>4.3589743589743588E-2</v>
      </c>
      <c r="AC77" s="2">
        <v>12</v>
      </c>
      <c r="AD77" s="3">
        <v>6.25E-2</v>
      </c>
      <c r="AE77" s="3">
        <v>0.16734693877551021</v>
      </c>
      <c r="AF77" s="3">
        <v>0.17894736842105263</v>
      </c>
      <c r="AG77" s="3">
        <v>0.1111111111111111</v>
      </c>
      <c r="AH77" s="3">
        <v>0.15897435897435896</v>
      </c>
    </row>
    <row r="78" spans="2:34" x14ac:dyDescent="0.3">
      <c r="B78" s="2">
        <v>13</v>
      </c>
      <c r="C78" s="3">
        <v>1.387787470261697E-2</v>
      </c>
      <c r="D78" s="3">
        <v>7.9302141157811257E-2</v>
      </c>
      <c r="E78" s="3">
        <v>2.8152260111022998E-2</v>
      </c>
      <c r="F78" s="3">
        <v>2.3790642347343376E-3</v>
      </c>
      <c r="G78" s="3">
        <v>0.12371134020618557</v>
      </c>
      <c r="I78" s="2">
        <v>13</v>
      </c>
      <c r="J78" s="3">
        <v>0.11217948717948717</v>
      </c>
      <c r="K78" s="3">
        <v>0.64102564102564097</v>
      </c>
      <c r="L78" s="3">
        <v>0.22756410256410256</v>
      </c>
      <c r="M78" s="3">
        <v>1.9230769230769228E-2</v>
      </c>
      <c r="O78" s="2">
        <v>13</v>
      </c>
      <c r="P78" s="3">
        <v>0.42857142857142855</v>
      </c>
      <c r="Q78" s="3">
        <v>0.34</v>
      </c>
      <c r="R78" s="3">
        <v>0.25352112676056338</v>
      </c>
      <c r="S78" s="3">
        <v>0.16666666666666666</v>
      </c>
      <c r="T78" s="3">
        <v>0.32692307692307693</v>
      </c>
      <c r="V78" s="2">
        <v>13</v>
      </c>
      <c r="W78" s="3">
        <v>2.8571428571428571E-2</v>
      </c>
      <c r="X78" s="3">
        <v>0.09</v>
      </c>
      <c r="Y78" s="3">
        <v>0.11267605633802817</v>
      </c>
      <c r="Z78" s="3">
        <v>0</v>
      </c>
      <c r="AA78" s="3">
        <v>8.6538461538461536E-2</v>
      </c>
      <c r="AC78" s="2">
        <v>13</v>
      </c>
      <c r="AD78" s="3">
        <v>0.11428571428571428</v>
      </c>
      <c r="AE78" s="3">
        <v>0.125</v>
      </c>
      <c r="AF78" s="3">
        <v>0.14084507042253522</v>
      </c>
      <c r="AG78" s="3">
        <v>0.16666666666666666</v>
      </c>
      <c r="AH78" s="3">
        <v>0.12820512820512819</v>
      </c>
    </row>
    <row r="79" spans="2:34" x14ac:dyDescent="0.3">
      <c r="B79" s="2">
        <v>14</v>
      </c>
      <c r="C79" s="3">
        <v>6.3441712926249009E-3</v>
      </c>
      <c r="D79" s="3">
        <v>5.8683584456780333E-2</v>
      </c>
      <c r="E79" s="3">
        <v>2.4980174464710549E-2</v>
      </c>
      <c r="F79" s="3">
        <v>2.7755749405233942E-3</v>
      </c>
      <c r="G79" s="3">
        <v>9.2783505154639193E-2</v>
      </c>
      <c r="I79" s="2">
        <v>14</v>
      </c>
      <c r="J79" s="3">
        <v>6.8376068376068369E-2</v>
      </c>
      <c r="K79" s="3">
        <v>0.63247863247863234</v>
      </c>
      <c r="L79" s="3">
        <v>0.26923076923076922</v>
      </c>
      <c r="M79" s="3">
        <v>2.9914529914529909E-2</v>
      </c>
      <c r="O79" s="2">
        <v>14</v>
      </c>
      <c r="P79" s="3">
        <v>0.1875</v>
      </c>
      <c r="Q79" s="3">
        <v>0.35810810810810811</v>
      </c>
      <c r="R79" s="3">
        <v>0.19047619047619047</v>
      </c>
      <c r="S79" s="3">
        <v>0.14285714285714285</v>
      </c>
      <c r="T79" s="3">
        <v>0.29487179487179488</v>
      </c>
      <c r="V79" s="2">
        <v>14</v>
      </c>
      <c r="W79" s="3">
        <v>0.125</v>
      </c>
      <c r="X79" s="3">
        <v>9.45945945945946E-2</v>
      </c>
      <c r="Y79" s="3">
        <v>0.17460317460317459</v>
      </c>
      <c r="Z79" s="3">
        <v>0.14285714285714285</v>
      </c>
      <c r="AA79" s="3">
        <v>0.11965811965811966</v>
      </c>
      <c r="AC79" s="2">
        <v>14</v>
      </c>
      <c r="AD79" s="3">
        <v>0.125</v>
      </c>
      <c r="AE79" s="3">
        <v>0.10810810810810811</v>
      </c>
      <c r="AF79" s="3">
        <v>0.14285714285714285</v>
      </c>
      <c r="AG79" s="3">
        <v>0.2857142857142857</v>
      </c>
      <c r="AH79" s="3">
        <v>0.12393162393162394</v>
      </c>
    </row>
    <row r="80" spans="2:34" x14ac:dyDescent="0.3">
      <c r="B80" s="2">
        <v>15</v>
      </c>
      <c r="C80" s="3">
        <v>6.7406819984139575E-3</v>
      </c>
      <c r="D80" s="3">
        <v>3.7668517049960347E-2</v>
      </c>
      <c r="E80" s="3">
        <v>1.506740681998414E-2</v>
      </c>
      <c r="F80" s="3">
        <v>1.9825535289452814E-3</v>
      </c>
      <c r="G80" s="3">
        <v>6.1459159397303724E-2</v>
      </c>
      <c r="I80" s="2">
        <v>15</v>
      </c>
      <c r="J80" s="3">
        <v>0.10967741935483873</v>
      </c>
      <c r="K80" s="3">
        <v>0.61290322580645162</v>
      </c>
      <c r="L80" s="3">
        <v>0.24516129032258066</v>
      </c>
      <c r="M80" s="3">
        <v>3.2258064516129031E-2</v>
      </c>
      <c r="O80" s="2">
        <v>15</v>
      </c>
      <c r="P80" s="3">
        <v>0.35294117647058826</v>
      </c>
      <c r="Q80" s="3">
        <v>0.33684210526315789</v>
      </c>
      <c r="R80" s="3">
        <v>0.21052631578947367</v>
      </c>
      <c r="S80" s="3">
        <v>0.4</v>
      </c>
      <c r="T80" s="3">
        <v>0.30967741935483872</v>
      </c>
      <c r="V80" s="2">
        <v>15</v>
      </c>
      <c r="W80" s="3">
        <v>0.23529411764705882</v>
      </c>
      <c r="X80" s="3">
        <v>0.10526315789473684</v>
      </c>
      <c r="Y80" s="3">
        <v>0.15789473684210525</v>
      </c>
      <c r="Z80" s="3">
        <v>0.4</v>
      </c>
      <c r="AA80" s="3">
        <v>0.14193548387096774</v>
      </c>
      <c r="AC80" s="2">
        <v>15</v>
      </c>
      <c r="AD80" s="3">
        <v>5.8823529411764705E-2</v>
      </c>
      <c r="AE80" s="3">
        <v>0.10526315789473684</v>
      </c>
      <c r="AF80" s="3">
        <v>0.15789473684210525</v>
      </c>
      <c r="AG80" s="3">
        <v>0.2</v>
      </c>
      <c r="AH80" s="3">
        <v>0.11612903225806452</v>
      </c>
    </row>
    <row r="81" spans="2:34" x14ac:dyDescent="0.3">
      <c r="B81" s="2">
        <v>16</v>
      </c>
      <c r="C81" s="3">
        <v>1.9825535289452814E-3</v>
      </c>
      <c r="D81" s="3">
        <v>1.5463917525773196E-2</v>
      </c>
      <c r="E81" s="3">
        <v>8.3267248215701823E-3</v>
      </c>
      <c r="F81" s="3">
        <v>3.9651070578905631E-4</v>
      </c>
      <c r="G81" s="3">
        <v>2.6169706582077713E-2</v>
      </c>
      <c r="I81" s="2">
        <v>16</v>
      </c>
      <c r="J81" s="3">
        <v>7.575757575757576E-2</v>
      </c>
      <c r="K81" s="3">
        <v>0.59090909090909094</v>
      </c>
      <c r="L81" s="3">
        <v>0.31818181818181823</v>
      </c>
      <c r="M81" s="3">
        <v>1.5151515151515154E-2</v>
      </c>
      <c r="O81" s="2">
        <v>16</v>
      </c>
      <c r="P81" s="3">
        <v>0.6</v>
      </c>
      <c r="Q81" s="3">
        <v>0.23076923076923078</v>
      </c>
      <c r="R81" s="3">
        <v>4.7619047619047616E-2</v>
      </c>
      <c r="S81" s="3">
        <v>0</v>
      </c>
      <c r="T81" s="3">
        <v>0.19696969696969696</v>
      </c>
      <c r="V81" s="2">
        <v>16</v>
      </c>
      <c r="W81" s="3">
        <v>0.2</v>
      </c>
      <c r="X81" s="3">
        <v>0.23076923076923078</v>
      </c>
      <c r="Y81" s="3">
        <v>0.23809523809523808</v>
      </c>
      <c r="Z81" s="3">
        <v>1</v>
      </c>
      <c r="AA81" s="3">
        <v>0.24242424242424243</v>
      </c>
      <c r="AC81" s="2">
        <v>16</v>
      </c>
      <c r="AD81" s="3">
        <v>0</v>
      </c>
      <c r="AE81" s="3">
        <v>0.15384615384615385</v>
      </c>
      <c r="AF81" s="3">
        <v>0.23809523809523808</v>
      </c>
      <c r="AG81" s="3">
        <v>0</v>
      </c>
      <c r="AH81" s="3">
        <v>0.16666666666666666</v>
      </c>
    </row>
    <row r="82" spans="2:34" x14ac:dyDescent="0.3">
      <c r="B82" s="2">
        <v>17</v>
      </c>
      <c r="C82" s="3">
        <v>1.1895321173671688E-3</v>
      </c>
      <c r="D82" s="3">
        <v>1.1895321173671688E-3</v>
      </c>
      <c r="E82" s="3">
        <v>2.3790642347343376E-3</v>
      </c>
      <c r="F82" s="3">
        <v>0</v>
      </c>
      <c r="G82" s="3">
        <v>4.7581284694686752E-3</v>
      </c>
      <c r="I82" s="2">
        <v>17</v>
      </c>
      <c r="J82" s="3">
        <v>0.25</v>
      </c>
      <c r="K82" s="3">
        <v>0.25</v>
      </c>
      <c r="L82" s="3">
        <v>0.5</v>
      </c>
      <c r="M82" s="3">
        <v>0</v>
      </c>
      <c r="O82" s="2">
        <v>17</v>
      </c>
      <c r="P82" s="3">
        <v>0</v>
      </c>
      <c r="Q82" s="3">
        <v>0</v>
      </c>
      <c r="R82" s="3">
        <v>0</v>
      </c>
      <c r="S82" s="3">
        <v>0</v>
      </c>
      <c r="T82" s="3">
        <v>0</v>
      </c>
      <c r="V82" s="2">
        <v>17</v>
      </c>
      <c r="W82" s="3">
        <v>0.33333333333333331</v>
      </c>
      <c r="X82" s="3">
        <v>1</v>
      </c>
      <c r="Y82" s="3">
        <v>0.66666666666666663</v>
      </c>
      <c r="Z82" s="3">
        <v>0</v>
      </c>
      <c r="AA82" s="3">
        <v>0.66666666666666663</v>
      </c>
      <c r="AC82" s="2">
        <v>17</v>
      </c>
      <c r="AD82" s="3">
        <v>0.66666666666666663</v>
      </c>
      <c r="AE82" s="3">
        <v>0</v>
      </c>
      <c r="AF82" s="3">
        <v>0.33333333333333331</v>
      </c>
      <c r="AG82" s="3">
        <v>0</v>
      </c>
      <c r="AH82" s="3">
        <v>0.33333333333333331</v>
      </c>
    </row>
    <row r="83" spans="2:34" x14ac:dyDescent="0.3">
      <c r="B83" s="2" t="s">
        <v>2</v>
      </c>
      <c r="C83" s="3">
        <v>9.1593973037272E-2</v>
      </c>
      <c r="D83" s="3">
        <v>0.62371134020618557</v>
      </c>
      <c r="E83" s="3">
        <v>0.23909595559080096</v>
      </c>
      <c r="F83" s="3">
        <v>4.5598731165741473E-2</v>
      </c>
      <c r="G83" s="3">
        <v>1</v>
      </c>
      <c r="I83" s="2" t="s">
        <v>18</v>
      </c>
      <c r="J83" s="3">
        <v>9.1593973037272E-2</v>
      </c>
      <c r="K83" s="3">
        <v>0.62371134020618557</v>
      </c>
      <c r="L83" s="3">
        <v>0.23909595559080096</v>
      </c>
      <c r="M83" s="3">
        <v>4.5598731165741473E-2</v>
      </c>
      <c r="O83" s="2" t="s">
        <v>2</v>
      </c>
      <c r="P83" s="3">
        <v>0.40259740259740262</v>
      </c>
      <c r="Q83" s="3">
        <v>0.33566433566433568</v>
      </c>
      <c r="R83" s="3">
        <v>0.21724709784411278</v>
      </c>
      <c r="S83" s="3">
        <v>0.32173913043478258</v>
      </c>
      <c r="T83" s="3">
        <v>0.31284694686756542</v>
      </c>
      <c r="V83" s="2" t="s">
        <v>2</v>
      </c>
      <c r="W83" s="3">
        <v>4.7619047619047616E-2</v>
      </c>
      <c r="X83" s="3">
        <v>4.2593769866497141E-2</v>
      </c>
      <c r="Y83" s="3">
        <v>7.7943615257048099E-2</v>
      </c>
      <c r="Z83" s="3">
        <v>3.4782608695652174E-2</v>
      </c>
      <c r="AA83" s="3">
        <v>5.1149881046788262E-2</v>
      </c>
      <c r="AC83" s="2" t="s">
        <v>2</v>
      </c>
      <c r="AD83" s="3">
        <v>0.13419913419913421</v>
      </c>
      <c r="AE83" s="3">
        <v>0.14049586776859505</v>
      </c>
      <c r="AF83" s="3">
        <v>0.17412935323383086</v>
      </c>
      <c r="AG83" s="3">
        <v>0.16521739130434782</v>
      </c>
      <c r="AH83" s="3">
        <v>0.14908802537668517</v>
      </c>
    </row>
  </sheetData>
  <mergeCells count="45">
    <mergeCell ref="AC24:AH24"/>
    <mergeCell ref="P17:Q17"/>
    <mergeCell ref="P15:Q15"/>
    <mergeCell ref="P16:Q16"/>
    <mergeCell ref="P14:Q14"/>
    <mergeCell ref="AC46:AH46"/>
    <mergeCell ref="B67:G67"/>
    <mergeCell ref="I67:M67"/>
    <mergeCell ref="O67:T67"/>
    <mergeCell ref="V67:AA67"/>
    <mergeCell ref="AC67:AH67"/>
    <mergeCell ref="B6:N6"/>
    <mergeCell ref="B46:G46"/>
    <mergeCell ref="I46:M46"/>
    <mergeCell ref="O46:T46"/>
    <mergeCell ref="V46:AA46"/>
    <mergeCell ref="B24:G24"/>
    <mergeCell ref="I24:M24"/>
    <mergeCell ref="O24:T24"/>
    <mergeCell ref="V24:AA24"/>
    <mergeCell ref="P13:V13"/>
    <mergeCell ref="P6:V6"/>
    <mergeCell ref="X6:Z6"/>
    <mergeCell ref="B3:V4"/>
    <mergeCell ref="B2:V2"/>
    <mergeCell ref="B22:M22"/>
    <mergeCell ref="Q7:R7"/>
    <mergeCell ref="S7:T7"/>
    <mergeCell ref="U7:V7"/>
    <mergeCell ref="P11:V11"/>
    <mergeCell ref="P7:P8"/>
    <mergeCell ref="B14:N14"/>
    <mergeCell ref="B15:B16"/>
    <mergeCell ref="C15:E15"/>
    <mergeCell ref="F15:H15"/>
    <mergeCell ref="I15:K15"/>
    <mergeCell ref="L15:N15"/>
    <mergeCell ref="V9:V10"/>
    <mergeCell ref="T9:T10"/>
    <mergeCell ref="R9:R10"/>
    <mergeCell ref="B7:B8"/>
    <mergeCell ref="C7:E7"/>
    <mergeCell ref="F7:H7"/>
    <mergeCell ref="I7:K7"/>
    <mergeCell ref="L7:N7"/>
  </mergeCells>
  <conditionalFormatting sqref="C9:C12 F9:F12 I9:I12 L9:L12">
    <cfRule type="colorScale" priority="24">
      <colorScale>
        <cfvo type="min"/>
        <cfvo type="percentile" val="50"/>
        <cfvo type="max"/>
        <color rgb="FFF8696B"/>
        <color rgb="FFFFEB84"/>
        <color rgb="FF63BE7B"/>
      </colorScale>
    </cfRule>
  </conditionalFormatting>
  <conditionalFormatting sqref="C17:C19 F17:F19 I17:I19 L17:L19">
    <cfRule type="colorScale" priority="7">
      <colorScale>
        <cfvo type="min"/>
        <cfvo type="percentile" val="50"/>
        <cfvo type="max"/>
        <color rgb="FFF8696B"/>
        <color rgb="FFFFEB84"/>
        <color rgb="FF63BE7B"/>
      </colorScale>
    </cfRule>
  </conditionalFormatting>
  <conditionalFormatting sqref="C26:F43">
    <cfRule type="colorScale" priority="108">
      <colorScale>
        <cfvo type="min"/>
        <cfvo type="max"/>
        <color rgb="FFFCFCFF"/>
        <color rgb="FF63BE7B"/>
      </colorScale>
    </cfRule>
  </conditionalFormatting>
  <conditionalFormatting sqref="C44:F44">
    <cfRule type="colorScale" priority="106">
      <colorScale>
        <cfvo type="min"/>
        <cfvo type="max"/>
        <color rgb="FFFCFCFF"/>
        <color rgb="FF63BE7B"/>
      </colorScale>
    </cfRule>
  </conditionalFormatting>
  <conditionalFormatting sqref="C48:F64">
    <cfRule type="colorScale" priority="109">
      <colorScale>
        <cfvo type="min"/>
        <cfvo type="max"/>
        <color rgb="FFFCFCFF"/>
        <color rgb="FF63BE7B"/>
      </colorScale>
    </cfRule>
  </conditionalFormatting>
  <conditionalFormatting sqref="C65:F65">
    <cfRule type="colorScale" priority="82">
      <colorScale>
        <cfvo type="min"/>
        <cfvo type="max"/>
        <color rgb="FFFCFCFF"/>
        <color rgb="FF63BE7B"/>
      </colorScale>
    </cfRule>
  </conditionalFormatting>
  <conditionalFormatting sqref="C69:F82">
    <cfRule type="colorScale" priority="142">
      <colorScale>
        <cfvo type="min"/>
        <cfvo type="max"/>
        <color rgb="FFFCFCFF"/>
        <color rgb="FF63BE7B"/>
      </colorScale>
    </cfRule>
  </conditionalFormatting>
  <conditionalFormatting sqref="C83:F83">
    <cfRule type="colorScale" priority="56">
      <colorScale>
        <cfvo type="min"/>
        <cfvo type="max"/>
        <color rgb="FFFCFCFF"/>
        <color rgb="FF63BE7B"/>
      </colorScale>
    </cfRule>
  </conditionalFormatting>
  <conditionalFormatting sqref="G26:G43">
    <cfRule type="colorScale" priority="107">
      <colorScale>
        <cfvo type="min"/>
        <cfvo type="max"/>
        <color rgb="FFFCFCFF"/>
        <color rgb="FF63BE7B"/>
      </colorScale>
    </cfRule>
  </conditionalFormatting>
  <conditionalFormatting sqref="G48:G64">
    <cfRule type="colorScale" priority="110">
      <colorScale>
        <cfvo type="min"/>
        <cfvo type="max"/>
        <color rgb="FFFCFCFF"/>
        <color rgb="FF63BE7B"/>
      </colorScale>
    </cfRule>
  </conditionalFormatting>
  <conditionalFormatting sqref="G69:G82">
    <cfRule type="colorScale" priority="143">
      <colorScale>
        <cfvo type="min"/>
        <cfvo type="max"/>
        <color rgb="FFFCFCFF"/>
        <color rgb="FF63BE7B"/>
      </colorScale>
    </cfRule>
  </conditionalFormatting>
  <conditionalFormatting sqref="J26:J44">
    <cfRule type="colorScale" priority="91">
      <colorScale>
        <cfvo type="min"/>
        <cfvo type="max"/>
        <color rgb="FFFCFCFF"/>
        <color rgb="FF63BE7B"/>
      </colorScale>
    </cfRule>
  </conditionalFormatting>
  <conditionalFormatting sqref="J48:J65">
    <cfRule type="colorScale" priority="117">
      <colorScale>
        <cfvo type="min"/>
        <cfvo type="max"/>
        <color rgb="FFFCFCFF"/>
        <color rgb="FF63BE7B"/>
      </colorScale>
    </cfRule>
  </conditionalFormatting>
  <conditionalFormatting sqref="J69:J83">
    <cfRule type="colorScale" priority="150">
      <colorScale>
        <cfvo type="min"/>
        <cfvo type="max"/>
        <color rgb="FFFCFCFF"/>
        <color rgb="FF63BE7B"/>
      </colorScale>
    </cfRule>
  </conditionalFormatting>
  <conditionalFormatting sqref="J69:M83">
    <cfRule type="colorScale" priority="36">
      <colorScale>
        <cfvo type="min"/>
        <cfvo type="max"/>
        <color rgb="FFFCFCFF"/>
        <color rgb="FF63BE7B"/>
      </colorScale>
    </cfRule>
  </conditionalFormatting>
  <conditionalFormatting sqref="K26:K44">
    <cfRule type="colorScale" priority="90">
      <colorScale>
        <cfvo type="min"/>
        <cfvo type="max"/>
        <color rgb="FFFCFCFF"/>
        <color rgb="FF63BE7B"/>
      </colorScale>
    </cfRule>
  </conditionalFormatting>
  <conditionalFormatting sqref="K48:K65">
    <cfRule type="colorScale" priority="118">
      <colorScale>
        <cfvo type="min"/>
        <cfvo type="max"/>
        <color rgb="FFFCFCFF"/>
        <color rgb="FF63BE7B"/>
      </colorScale>
    </cfRule>
  </conditionalFormatting>
  <conditionalFormatting sqref="K69:K83">
    <cfRule type="colorScale" priority="151">
      <colorScale>
        <cfvo type="min"/>
        <cfvo type="max"/>
        <color rgb="FFFCFCFF"/>
        <color rgb="FF63BE7B"/>
      </colorScale>
    </cfRule>
  </conditionalFormatting>
  <conditionalFormatting sqref="L26:L44">
    <cfRule type="colorScale" priority="89">
      <colorScale>
        <cfvo type="min"/>
        <cfvo type="max"/>
        <color rgb="FFFCFCFF"/>
        <color rgb="FF63BE7B"/>
      </colorScale>
    </cfRule>
  </conditionalFormatting>
  <conditionalFormatting sqref="L48:L65">
    <cfRule type="colorScale" priority="119">
      <colorScale>
        <cfvo type="min"/>
        <cfvo type="max"/>
        <color rgb="FFFCFCFF"/>
        <color rgb="FF63BE7B"/>
      </colorScale>
    </cfRule>
  </conditionalFormatting>
  <conditionalFormatting sqref="L69:L83">
    <cfRule type="colorScale" priority="152">
      <colorScale>
        <cfvo type="min"/>
        <cfvo type="max"/>
        <color rgb="FFFCFCFF"/>
        <color rgb="FF63BE7B"/>
      </colorScale>
    </cfRule>
  </conditionalFormatting>
  <conditionalFormatting sqref="M26:M44">
    <cfRule type="colorScale" priority="88">
      <colorScale>
        <cfvo type="min"/>
        <cfvo type="max"/>
        <color rgb="FFFCFCFF"/>
        <color rgb="FF63BE7B"/>
      </colorScale>
    </cfRule>
  </conditionalFormatting>
  <conditionalFormatting sqref="M48:M65">
    <cfRule type="colorScale" priority="120">
      <colorScale>
        <cfvo type="min"/>
        <cfvo type="max"/>
        <color rgb="FFFCFCFF"/>
        <color rgb="FF63BE7B"/>
      </colorScale>
    </cfRule>
  </conditionalFormatting>
  <conditionalFormatting sqref="M69:M83">
    <cfRule type="colorScale" priority="153">
      <colorScale>
        <cfvo type="min"/>
        <cfvo type="max"/>
        <color rgb="FFFCFCFF"/>
        <color rgb="FF63BE7B"/>
      </colorScale>
    </cfRule>
  </conditionalFormatting>
  <conditionalFormatting sqref="P26:S43">
    <cfRule type="colorScale" priority="103">
      <colorScale>
        <cfvo type="min"/>
        <cfvo type="max"/>
        <color rgb="FFFCFCFF"/>
        <color rgb="FF63BE7B"/>
      </colorScale>
    </cfRule>
  </conditionalFormatting>
  <conditionalFormatting sqref="P44:S44">
    <cfRule type="colorScale" priority="101">
      <colorScale>
        <cfvo type="min"/>
        <cfvo type="max"/>
        <color rgb="FFFCFCFF"/>
        <color rgb="FF63BE7B"/>
      </colorScale>
    </cfRule>
  </conditionalFormatting>
  <conditionalFormatting sqref="P48:S64">
    <cfRule type="colorScale" priority="111">
      <colorScale>
        <cfvo type="min"/>
        <cfvo type="max"/>
        <color rgb="FFFCFCFF"/>
        <color rgb="FF63BE7B"/>
      </colorScale>
    </cfRule>
  </conditionalFormatting>
  <conditionalFormatting sqref="P65:S65">
    <cfRule type="colorScale" priority="79">
      <colorScale>
        <cfvo type="min"/>
        <cfvo type="max"/>
        <color rgb="FFFCFCFF"/>
        <color rgb="FF63BE7B"/>
      </colorScale>
    </cfRule>
  </conditionalFormatting>
  <conditionalFormatting sqref="P69:S82">
    <cfRule type="colorScale" priority="144">
      <colorScale>
        <cfvo type="min"/>
        <cfvo type="max"/>
        <color rgb="FFFCFCFF"/>
        <color rgb="FF63BE7B"/>
      </colorScale>
    </cfRule>
  </conditionalFormatting>
  <conditionalFormatting sqref="P83:S83">
    <cfRule type="colorScale" priority="53">
      <colorScale>
        <cfvo type="min"/>
        <cfvo type="max"/>
        <color rgb="FFFCFCFF"/>
        <color rgb="FF63BE7B"/>
      </colorScale>
    </cfRule>
  </conditionalFormatting>
  <conditionalFormatting sqref="P26:T44">
    <cfRule type="colorScale" priority="87">
      <colorScale>
        <cfvo type="min"/>
        <cfvo type="percentile" val="50"/>
        <cfvo type="max"/>
        <color rgb="FFF8696B"/>
        <color rgb="FFFFEB84"/>
        <color rgb="FF63BE7B"/>
      </colorScale>
    </cfRule>
  </conditionalFormatting>
  <conditionalFormatting sqref="P44:T44">
    <cfRule type="colorScale" priority="92">
      <colorScale>
        <cfvo type="min"/>
        <cfvo type="max"/>
        <color rgb="FFFCFCFF"/>
        <color rgb="FF63BE7B"/>
      </colorScale>
    </cfRule>
  </conditionalFormatting>
  <conditionalFormatting sqref="P48:T65">
    <cfRule type="colorScale" priority="61">
      <colorScale>
        <cfvo type="min"/>
        <cfvo type="percentile" val="50"/>
        <cfvo type="max"/>
        <color rgb="FFF8696B"/>
        <color rgb="FFFFEB84"/>
        <color rgb="FF63BE7B"/>
      </colorScale>
    </cfRule>
  </conditionalFormatting>
  <conditionalFormatting sqref="P65:T65">
    <cfRule type="colorScale" priority="70">
      <colorScale>
        <cfvo type="min"/>
        <cfvo type="max"/>
        <color rgb="FFFCFCFF"/>
        <color rgb="FF63BE7B"/>
      </colorScale>
    </cfRule>
  </conditionalFormatting>
  <conditionalFormatting sqref="P69:T83">
    <cfRule type="colorScale" priority="35">
      <colorScale>
        <cfvo type="min"/>
        <cfvo type="percentile" val="50"/>
        <cfvo type="max"/>
        <color rgb="FFF8696B"/>
        <color rgb="FFFFEB84"/>
        <color rgb="FF63BE7B"/>
      </colorScale>
    </cfRule>
  </conditionalFormatting>
  <conditionalFormatting sqref="P83:T83">
    <cfRule type="colorScale" priority="44">
      <colorScale>
        <cfvo type="min"/>
        <cfvo type="max"/>
        <color rgb="FFFCFCFF"/>
        <color rgb="FF63BE7B"/>
      </colorScale>
    </cfRule>
  </conditionalFormatting>
  <conditionalFormatting sqref="Q9:Q10 C9:C12 F9:F12 I9:I12 L9:L12 L17:L19 I17:I19 F17:F19 C17:C19 S9:S10 U9:U10">
    <cfRule type="colorScale" priority="3">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
      <colorScale>
        <cfvo type="min"/>
        <cfvo type="percentile" val="50"/>
        <cfvo type="max"/>
        <color rgb="FF63BE7B"/>
        <color rgb="FFFFEB84"/>
        <color rgb="FFF8696B"/>
      </colorScale>
    </cfRule>
  </conditionalFormatting>
  <conditionalFormatting sqref="R15:V17">
    <cfRule type="colorScale" priority="1">
      <colorScale>
        <cfvo type="min"/>
        <cfvo type="percentile" val="50"/>
        <cfvo type="max"/>
        <color rgb="FFF8696B"/>
        <color rgb="FFFFEB84"/>
        <color rgb="FF63BE7B"/>
      </colorScale>
    </cfRule>
  </conditionalFormatting>
  <conditionalFormatting sqref="S9:S10 Q9:Q10">
    <cfRule type="colorScale" priority="154">
      <colorScale>
        <cfvo type="min"/>
        <cfvo type="percentile" val="50"/>
        <cfvo type="max"/>
        <color rgb="FFF8696B"/>
        <color rgb="FFFFEB84"/>
        <color rgb="FF63BE7B"/>
      </colorScale>
    </cfRule>
  </conditionalFormatting>
  <conditionalFormatting sqref="T26:T43">
    <cfRule type="colorScale" priority="102">
      <colorScale>
        <cfvo type="min"/>
        <cfvo type="max"/>
        <color rgb="FFFCFCFF"/>
        <color rgb="FF63BE7B"/>
      </colorScale>
    </cfRule>
  </conditionalFormatting>
  <conditionalFormatting sqref="T48:T64">
    <cfRule type="colorScale" priority="112">
      <colorScale>
        <cfvo type="min"/>
        <cfvo type="max"/>
        <color rgb="FFFCFCFF"/>
        <color rgb="FF63BE7B"/>
      </colorScale>
    </cfRule>
  </conditionalFormatting>
  <conditionalFormatting sqref="T69:T82">
    <cfRule type="colorScale" priority="145">
      <colorScale>
        <cfvo type="min"/>
        <cfvo type="max"/>
        <color rgb="FFFCFCFF"/>
        <color rgb="FF63BE7B"/>
      </colorScale>
    </cfRule>
  </conditionalFormatting>
  <conditionalFormatting sqref="W26:Z43">
    <cfRule type="colorScale" priority="100">
      <colorScale>
        <cfvo type="min"/>
        <cfvo type="max"/>
        <color rgb="FFFCFCFF"/>
        <color rgb="FF63BE7B"/>
      </colorScale>
    </cfRule>
  </conditionalFormatting>
  <conditionalFormatting sqref="W44:Z44">
    <cfRule type="colorScale" priority="98">
      <colorScale>
        <cfvo type="min"/>
        <cfvo type="max"/>
        <color rgb="FFFCFCFF"/>
        <color rgb="FF63BE7B"/>
      </colorScale>
    </cfRule>
  </conditionalFormatting>
  <conditionalFormatting sqref="W48:Z64">
    <cfRule type="colorScale" priority="113">
      <colorScale>
        <cfvo type="min"/>
        <cfvo type="max"/>
        <color rgb="FFFCFCFF"/>
        <color rgb="FF63BE7B"/>
      </colorScale>
    </cfRule>
  </conditionalFormatting>
  <conditionalFormatting sqref="W65:Z65">
    <cfRule type="colorScale" priority="76">
      <colorScale>
        <cfvo type="min"/>
        <cfvo type="max"/>
        <color rgb="FFFCFCFF"/>
        <color rgb="FF63BE7B"/>
      </colorScale>
    </cfRule>
  </conditionalFormatting>
  <conditionalFormatting sqref="W69:Z82">
    <cfRule type="colorScale" priority="146">
      <colorScale>
        <cfvo type="min"/>
        <cfvo type="max"/>
        <color rgb="FFFCFCFF"/>
        <color rgb="FF63BE7B"/>
      </colorScale>
    </cfRule>
  </conditionalFormatting>
  <conditionalFormatting sqref="W83:Z83">
    <cfRule type="colorScale" priority="50">
      <colorScale>
        <cfvo type="min"/>
        <cfvo type="max"/>
        <color rgb="FFFCFCFF"/>
        <color rgb="FF63BE7B"/>
      </colorScale>
    </cfRule>
  </conditionalFormatting>
  <conditionalFormatting sqref="W26:AA44">
    <cfRule type="colorScale" priority="85">
      <colorScale>
        <cfvo type="min"/>
        <cfvo type="percentile" val="50"/>
        <cfvo type="max"/>
        <color rgb="FF63BE7B"/>
        <color rgb="FFFFEB84"/>
        <color rgb="FFF8696B"/>
      </colorScale>
    </cfRule>
  </conditionalFormatting>
  <conditionalFormatting sqref="W44:AA44">
    <cfRule type="colorScale" priority="94">
      <colorScale>
        <cfvo type="min"/>
        <cfvo type="max"/>
        <color rgb="FFFCFCFF"/>
        <color rgb="FF63BE7B"/>
      </colorScale>
    </cfRule>
  </conditionalFormatting>
  <conditionalFormatting sqref="W48:AA65">
    <cfRule type="colorScale" priority="60">
      <colorScale>
        <cfvo type="min"/>
        <cfvo type="percentile" val="50"/>
        <cfvo type="max"/>
        <color rgb="FF63BE7B"/>
        <color rgb="FFFFEB84"/>
        <color rgb="FFF8696B"/>
      </colorScale>
    </cfRule>
  </conditionalFormatting>
  <conditionalFormatting sqref="W65:AA65">
    <cfRule type="colorScale" priority="72">
      <colorScale>
        <cfvo type="min"/>
        <cfvo type="max"/>
        <color rgb="FFFCFCFF"/>
        <color rgb="FF63BE7B"/>
      </colorScale>
    </cfRule>
  </conditionalFormatting>
  <conditionalFormatting sqref="W69:AA83">
    <cfRule type="colorScale" priority="34">
      <colorScale>
        <cfvo type="min"/>
        <cfvo type="percentile" val="50"/>
        <cfvo type="max"/>
        <color rgb="FF63BE7B"/>
        <color rgb="FFFFEB84"/>
        <color rgb="FFF8696B"/>
      </colorScale>
    </cfRule>
  </conditionalFormatting>
  <conditionalFormatting sqref="W83:AA83">
    <cfRule type="colorScale" priority="46">
      <colorScale>
        <cfvo type="min"/>
        <cfvo type="max"/>
        <color rgb="FFFCFCFF"/>
        <color rgb="FF63BE7B"/>
      </colorScale>
    </cfRule>
  </conditionalFormatting>
  <conditionalFormatting sqref="AA26:AA43">
    <cfRule type="colorScale" priority="99">
      <colorScale>
        <cfvo type="min"/>
        <cfvo type="max"/>
        <color rgb="FFFCFCFF"/>
        <color rgb="FF63BE7B"/>
      </colorScale>
    </cfRule>
  </conditionalFormatting>
  <conditionalFormatting sqref="AA48:AA64">
    <cfRule type="colorScale" priority="114">
      <colorScale>
        <cfvo type="min"/>
        <cfvo type="max"/>
        <color rgb="FFFCFCFF"/>
        <color rgb="FF63BE7B"/>
      </colorScale>
    </cfRule>
  </conditionalFormatting>
  <conditionalFormatting sqref="AA69:AA82">
    <cfRule type="colorScale" priority="147">
      <colorScale>
        <cfvo type="min"/>
        <cfvo type="max"/>
        <color rgb="FFFCFCFF"/>
        <color rgb="FF63BE7B"/>
      </colorScale>
    </cfRule>
  </conditionalFormatting>
  <conditionalFormatting sqref="AD26:AG43">
    <cfRule type="colorScale" priority="97">
      <colorScale>
        <cfvo type="min"/>
        <cfvo type="max"/>
        <color rgb="FFFCFCFF"/>
        <color rgb="FF63BE7B"/>
      </colorScale>
    </cfRule>
  </conditionalFormatting>
  <conditionalFormatting sqref="AD44:AG44">
    <cfRule type="colorScale" priority="95">
      <colorScale>
        <cfvo type="min"/>
        <cfvo type="max"/>
        <color rgb="FFFCFCFF"/>
        <color rgb="FF63BE7B"/>
      </colorScale>
    </cfRule>
  </conditionalFormatting>
  <conditionalFormatting sqref="AD48:AG64">
    <cfRule type="colorScale" priority="115">
      <colorScale>
        <cfvo type="min"/>
        <cfvo type="max"/>
        <color rgb="FFFCFCFF"/>
        <color rgb="FF63BE7B"/>
      </colorScale>
    </cfRule>
  </conditionalFormatting>
  <conditionalFormatting sqref="AD65:AG65">
    <cfRule type="colorScale" priority="73">
      <colorScale>
        <cfvo type="min"/>
        <cfvo type="max"/>
        <color rgb="FFFCFCFF"/>
        <color rgb="FF63BE7B"/>
      </colorScale>
    </cfRule>
  </conditionalFormatting>
  <conditionalFormatting sqref="AD69:AG82">
    <cfRule type="colorScale" priority="148">
      <colorScale>
        <cfvo type="min"/>
        <cfvo type="max"/>
        <color rgb="FFFCFCFF"/>
        <color rgb="FF63BE7B"/>
      </colorScale>
    </cfRule>
  </conditionalFormatting>
  <conditionalFormatting sqref="AD83:AG83">
    <cfRule type="colorScale" priority="47">
      <colorScale>
        <cfvo type="min"/>
        <cfvo type="max"/>
        <color rgb="FFFCFCFF"/>
        <color rgb="FF63BE7B"/>
      </colorScale>
    </cfRule>
  </conditionalFormatting>
  <conditionalFormatting sqref="AD26:AH44">
    <cfRule type="colorScale" priority="86">
      <colorScale>
        <cfvo type="min"/>
        <cfvo type="percentile" val="50"/>
        <cfvo type="max"/>
        <color rgb="FF63BE7B"/>
        <color rgb="FFFFEB84"/>
        <color rgb="FFF8696B"/>
      </colorScale>
    </cfRule>
  </conditionalFormatting>
  <conditionalFormatting sqref="AD44:AH44">
    <cfRule type="colorScale" priority="93">
      <colorScale>
        <cfvo type="min"/>
        <cfvo type="max"/>
        <color rgb="FFFCFCFF"/>
        <color rgb="FF63BE7B"/>
      </colorScale>
    </cfRule>
  </conditionalFormatting>
  <conditionalFormatting sqref="AD48:AH65">
    <cfRule type="colorScale" priority="59">
      <colorScale>
        <cfvo type="min"/>
        <cfvo type="percentile" val="50"/>
        <cfvo type="max"/>
        <color rgb="FF63BE7B"/>
        <color rgb="FFFFEB84"/>
        <color rgb="FFF8696B"/>
      </colorScale>
    </cfRule>
  </conditionalFormatting>
  <conditionalFormatting sqref="AD65:AH65">
    <cfRule type="colorScale" priority="71">
      <colorScale>
        <cfvo type="min"/>
        <cfvo type="max"/>
        <color rgb="FFFCFCFF"/>
        <color rgb="FF63BE7B"/>
      </colorScale>
    </cfRule>
  </conditionalFormatting>
  <conditionalFormatting sqref="AD69:AH83">
    <cfRule type="colorScale" priority="33">
      <colorScale>
        <cfvo type="min"/>
        <cfvo type="percentile" val="50"/>
        <cfvo type="max"/>
        <color rgb="FF63BE7B"/>
        <color rgb="FFFFEB84"/>
        <color rgb="FFF8696B"/>
      </colorScale>
    </cfRule>
  </conditionalFormatting>
  <conditionalFormatting sqref="AD83:AH83">
    <cfRule type="colorScale" priority="45">
      <colorScale>
        <cfvo type="min"/>
        <cfvo type="max"/>
        <color rgb="FFFCFCFF"/>
        <color rgb="FF63BE7B"/>
      </colorScale>
    </cfRule>
  </conditionalFormatting>
  <conditionalFormatting sqref="AH26:AH43">
    <cfRule type="colorScale" priority="96">
      <colorScale>
        <cfvo type="min"/>
        <cfvo type="max"/>
        <color rgb="FFFCFCFF"/>
        <color rgb="FF63BE7B"/>
      </colorScale>
    </cfRule>
  </conditionalFormatting>
  <conditionalFormatting sqref="AH48:AH64">
    <cfRule type="colorScale" priority="116">
      <colorScale>
        <cfvo type="min"/>
        <cfvo type="max"/>
        <color rgb="FFFCFCFF"/>
        <color rgb="FF63BE7B"/>
      </colorScale>
    </cfRule>
  </conditionalFormatting>
  <conditionalFormatting sqref="AH69:AH82">
    <cfRule type="colorScale" priority="149">
      <colorScale>
        <cfvo type="min"/>
        <cfvo type="max"/>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dimension ref="B2:AB121"/>
  <sheetViews>
    <sheetView topLeftCell="A2" zoomScaleNormal="100" workbookViewId="0">
      <selection activeCell="Q4" sqref="Q4"/>
    </sheetView>
  </sheetViews>
  <sheetFormatPr defaultRowHeight="14.4" x14ac:dyDescent="0.3"/>
  <cols>
    <col min="3" max="3" width="12.33203125" bestFit="1" customWidth="1"/>
    <col min="16" max="16" width="8.44140625" customWidth="1"/>
    <col min="18" max="18" width="12" customWidth="1"/>
  </cols>
  <sheetData>
    <row r="2" spans="2:26" ht="18" x14ac:dyDescent="0.35">
      <c r="B2" s="61" t="s">
        <v>165</v>
      </c>
      <c r="C2" s="61"/>
      <c r="D2" s="61"/>
      <c r="E2" s="61"/>
      <c r="F2" s="61"/>
      <c r="G2" s="61"/>
      <c r="H2" s="61"/>
      <c r="I2" s="61"/>
      <c r="J2" s="61"/>
      <c r="K2" s="61"/>
      <c r="L2" s="61"/>
      <c r="M2" s="61"/>
      <c r="N2" s="61"/>
      <c r="O2" s="61"/>
    </row>
    <row r="3" spans="2:26" ht="57" customHeight="1" x14ac:dyDescent="0.3">
      <c r="B3" s="68" t="s">
        <v>287</v>
      </c>
      <c r="C3" s="68"/>
      <c r="D3" s="68"/>
      <c r="E3" s="68"/>
      <c r="F3" s="68"/>
      <c r="G3" s="68"/>
      <c r="H3" s="68"/>
      <c r="I3" s="68"/>
      <c r="J3" s="68"/>
      <c r="K3" s="68"/>
      <c r="L3" s="68"/>
      <c r="M3" s="68"/>
      <c r="N3" s="68"/>
      <c r="O3" s="68"/>
    </row>
    <row r="4" spans="2:26" ht="66.75" customHeight="1" x14ac:dyDescent="0.3">
      <c r="B4" s="68"/>
      <c r="C4" s="68"/>
      <c r="D4" s="68"/>
      <c r="E4" s="68"/>
      <c r="F4" s="68"/>
      <c r="G4" s="68"/>
      <c r="H4" s="68"/>
      <c r="I4" s="68"/>
      <c r="J4" s="68"/>
      <c r="K4" s="68"/>
      <c r="L4" s="68"/>
      <c r="M4" s="68"/>
      <c r="N4" s="68"/>
      <c r="O4" s="68"/>
    </row>
    <row r="6" spans="2:26" ht="15" customHeight="1" x14ac:dyDescent="0.3">
      <c r="B6" s="62" t="s">
        <v>169</v>
      </c>
      <c r="C6" s="63"/>
      <c r="D6" s="63"/>
      <c r="E6" s="63"/>
      <c r="F6" s="63"/>
      <c r="G6" s="63"/>
      <c r="H6" s="63"/>
      <c r="I6" s="63"/>
      <c r="J6" s="63"/>
      <c r="K6" s="63"/>
      <c r="L6" s="63"/>
      <c r="M6" s="64"/>
      <c r="O6" s="62" t="s">
        <v>166</v>
      </c>
      <c r="P6" s="63"/>
      <c r="Q6" s="63"/>
      <c r="R6" s="63"/>
      <c r="S6" s="63"/>
      <c r="T6" s="63"/>
      <c r="U6" s="63"/>
      <c r="V6" s="63"/>
      <c r="W6" s="63"/>
      <c r="X6" s="63"/>
      <c r="Y6" s="63"/>
      <c r="Z6" s="64"/>
    </row>
    <row r="7" spans="2:26" ht="15" customHeight="1" x14ac:dyDescent="0.3">
      <c r="B7" s="75" t="s">
        <v>170</v>
      </c>
      <c r="C7" s="76"/>
      <c r="D7" s="2">
        <v>1</v>
      </c>
      <c r="E7" s="2">
        <v>2</v>
      </c>
      <c r="F7" s="2">
        <v>3</v>
      </c>
      <c r="G7" s="2">
        <v>4</v>
      </c>
      <c r="H7" s="2">
        <v>5</v>
      </c>
      <c r="I7" s="2">
        <v>6</v>
      </c>
      <c r="J7" s="2">
        <v>7</v>
      </c>
      <c r="K7" s="2">
        <v>8</v>
      </c>
      <c r="L7" s="2">
        <v>9</v>
      </c>
      <c r="M7" s="2" t="s">
        <v>4</v>
      </c>
      <c r="O7" s="75" t="s">
        <v>170</v>
      </c>
      <c r="P7" s="76"/>
      <c r="Q7" s="10">
        <v>1</v>
      </c>
      <c r="R7" s="10">
        <v>2</v>
      </c>
      <c r="S7" s="10">
        <v>3</v>
      </c>
      <c r="T7" s="10">
        <v>4</v>
      </c>
      <c r="U7" s="10">
        <v>5</v>
      </c>
      <c r="V7" s="10">
        <v>6</v>
      </c>
      <c r="W7" s="10">
        <v>7</v>
      </c>
      <c r="X7" s="10">
        <v>8</v>
      </c>
      <c r="Y7" s="10">
        <v>9</v>
      </c>
      <c r="Z7" s="10" t="s">
        <v>4</v>
      </c>
    </row>
    <row r="8" spans="2:26" x14ac:dyDescent="0.3">
      <c r="B8" s="77" t="s">
        <v>61</v>
      </c>
      <c r="C8" s="2" t="s">
        <v>137</v>
      </c>
      <c r="D8" s="34"/>
      <c r="E8" s="34"/>
      <c r="F8" s="35">
        <v>1.1512495840252424</v>
      </c>
      <c r="G8" s="35">
        <v>1.023480568621782</v>
      </c>
      <c r="H8" s="35">
        <v>1.0632169923362911</v>
      </c>
      <c r="I8" s="35">
        <v>1.0481039204034848</v>
      </c>
      <c r="J8" s="35">
        <v>1.0424950444539112</v>
      </c>
      <c r="K8" s="35">
        <v>1.0320974684617013</v>
      </c>
      <c r="L8" s="35">
        <v>1.2616697236720535</v>
      </c>
      <c r="M8" s="36"/>
      <c r="O8" s="78" t="s">
        <v>61</v>
      </c>
      <c r="P8" s="4" t="s">
        <v>167</v>
      </c>
      <c r="Q8" s="3">
        <v>7.0339704403002384E-2</v>
      </c>
      <c r="R8" s="3">
        <v>8.5095094278018119E-2</v>
      </c>
      <c r="S8" s="3">
        <v>9.7061696239622339E-2</v>
      </c>
      <c r="T8" s="3">
        <v>0.11054218111244168</v>
      </c>
      <c r="U8" s="3">
        <v>0.11469593889561334</v>
      </c>
      <c r="V8" s="3">
        <v>0.10917629457235474</v>
      </c>
      <c r="W8" s="3">
        <v>9.5489753106341779E-2</v>
      </c>
      <c r="X8" s="3">
        <v>8.004251492110212E-2</v>
      </c>
      <c r="Y8" s="3">
        <v>6.2951051145277687E-2</v>
      </c>
      <c r="Z8" s="3">
        <v>3.8817787001806367E-2</v>
      </c>
    </row>
    <row r="9" spans="2:26" x14ac:dyDescent="0.3">
      <c r="B9" s="77"/>
      <c r="C9" s="2" t="s">
        <v>136</v>
      </c>
      <c r="D9" s="34"/>
      <c r="E9" s="35">
        <v>1.3231347040429935</v>
      </c>
      <c r="F9" s="35">
        <v>1.3426143498635221</v>
      </c>
      <c r="G9" s="35">
        <v>1.2919371493735561</v>
      </c>
      <c r="H9" s="35">
        <v>1.3153359476735809</v>
      </c>
      <c r="I9" s="35">
        <v>1.2539541161801051</v>
      </c>
      <c r="J9" s="35">
        <v>1.1900202682331718</v>
      </c>
      <c r="K9" s="35">
        <v>1.5568059328864714</v>
      </c>
      <c r="L9" s="35">
        <v>1.3302186820761048</v>
      </c>
      <c r="M9" s="36"/>
      <c r="O9" s="79"/>
      <c r="P9" s="4" t="s">
        <v>131</v>
      </c>
      <c r="Q9" s="3">
        <v>5.2503288710051846E-2</v>
      </c>
      <c r="R9" s="3">
        <v>9.1339482491225199E-2</v>
      </c>
      <c r="S9" s="3">
        <v>0.11741006023115741</v>
      </c>
      <c r="T9" s="3">
        <v>0.12615105091464673</v>
      </c>
      <c r="U9" s="3">
        <v>0.14458032472139906</v>
      </c>
      <c r="V9" s="3">
        <v>0.13357160668273627</v>
      </c>
      <c r="W9" s="3">
        <v>0.11771825076649992</v>
      </c>
      <c r="X9" s="3">
        <v>8.5152481399722008E-2</v>
      </c>
      <c r="Y9" s="3">
        <v>4.6360213366802634E-2</v>
      </c>
      <c r="Z9" s="14"/>
    </row>
    <row r="10" spans="2:26" x14ac:dyDescent="0.3">
      <c r="B10" s="77"/>
      <c r="C10" s="2" t="s">
        <v>51</v>
      </c>
      <c r="D10" s="37">
        <v>1.8056894866444024</v>
      </c>
      <c r="E10" s="37">
        <v>1.650181971502964</v>
      </c>
      <c r="F10" s="37">
        <v>1.5449592170413795</v>
      </c>
      <c r="G10" s="37">
        <v>1.3952142900479956</v>
      </c>
      <c r="H10" s="37">
        <v>1.432222724098223</v>
      </c>
      <c r="I10" s="37">
        <v>1.3626194079893439</v>
      </c>
      <c r="J10" s="37">
        <v>1.5230301097935959</v>
      </c>
      <c r="K10" s="37">
        <v>1.5705130107633107</v>
      </c>
      <c r="L10" s="37">
        <v>1.599035314011261</v>
      </c>
      <c r="M10" s="38">
        <v>5.5784431253233855</v>
      </c>
      <c r="O10" s="78" t="s">
        <v>63</v>
      </c>
      <c r="P10" s="4" t="s">
        <v>167</v>
      </c>
      <c r="Q10" s="3">
        <v>6.7747427068018257E-2</v>
      </c>
      <c r="R10" s="3">
        <v>9.1911541956982742E-2</v>
      </c>
      <c r="S10" s="3">
        <v>0.10142148357836422</v>
      </c>
      <c r="T10" s="3">
        <v>0.10392623438429506</v>
      </c>
      <c r="U10" s="3">
        <v>0.10931344540342225</v>
      </c>
      <c r="V10" s="3">
        <v>0.10278607571785649</v>
      </c>
      <c r="W10" s="3">
        <v>9.9933215955315402E-2</v>
      </c>
      <c r="X10" s="3">
        <v>8.5633511673151752E-2</v>
      </c>
      <c r="Y10" s="3">
        <v>5.201336940951775E-2</v>
      </c>
      <c r="Z10" s="3">
        <v>7.1586041824137067E-2</v>
      </c>
    </row>
    <row r="11" spans="2:26" x14ac:dyDescent="0.3">
      <c r="B11" s="77"/>
      <c r="C11" s="15" t="s">
        <v>138</v>
      </c>
      <c r="D11" s="35">
        <v>1.4176627041592289</v>
      </c>
      <c r="E11" s="35">
        <v>1.4616460658332229</v>
      </c>
      <c r="F11" s="35">
        <v>1.2057783089499052</v>
      </c>
      <c r="G11" s="35">
        <v>1.2089273625523278</v>
      </c>
      <c r="H11" s="35">
        <v>1.3133914585361932</v>
      </c>
      <c r="I11" s="35">
        <v>1.3505846585823436</v>
      </c>
      <c r="J11" s="35">
        <v>1.3173438655923579</v>
      </c>
      <c r="K11" s="35">
        <v>1.0646144286426995</v>
      </c>
      <c r="L11" s="34"/>
      <c r="M11" s="36"/>
      <c r="O11" s="79"/>
      <c r="P11" s="4" t="s">
        <v>131</v>
      </c>
      <c r="Q11" s="3">
        <v>6.5232531146018721E-2</v>
      </c>
      <c r="R11" s="3">
        <v>8.894274462284156E-2</v>
      </c>
      <c r="S11" s="3">
        <v>0.11587982832618025</v>
      </c>
      <c r="T11" s="3">
        <v>0.14657941701368232</v>
      </c>
      <c r="U11" s="3">
        <v>0.16500766848103932</v>
      </c>
      <c r="V11" s="3">
        <v>0.14948485033225628</v>
      </c>
      <c r="W11" s="3">
        <v>0.11234897698986096</v>
      </c>
      <c r="X11" s="3">
        <v>8.2715223735408572E-2</v>
      </c>
      <c r="Y11" s="3">
        <v>5.0071621836702211E-2</v>
      </c>
      <c r="Z11" s="14"/>
    </row>
    <row r="12" spans="2:26" x14ac:dyDescent="0.3">
      <c r="B12" s="77"/>
      <c r="C12" s="15" t="s">
        <v>139</v>
      </c>
      <c r="D12" s="35">
        <v>1.3272284859100627</v>
      </c>
      <c r="E12" s="35">
        <v>1.159219501420615</v>
      </c>
      <c r="F12" s="35">
        <v>1.0735954144957751</v>
      </c>
      <c r="G12" s="35">
        <v>1.016110992106783</v>
      </c>
      <c r="H12" s="35">
        <v>1.0622430700235133</v>
      </c>
      <c r="I12" s="35">
        <v>1.0700819715479992</v>
      </c>
      <c r="J12" s="35">
        <v>1.080236058610462</v>
      </c>
      <c r="K12" s="34"/>
      <c r="L12" s="34"/>
      <c r="M12" s="36"/>
      <c r="O12" s="28"/>
      <c r="Q12" s="5"/>
      <c r="R12" s="5"/>
      <c r="S12" s="5"/>
      <c r="T12" s="5"/>
      <c r="U12" s="5"/>
      <c r="V12" s="5"/>
      <c r="W12" s="5"/>
      <c r="X12" s="5"/>
      <c r="Y12" s="5"/>
    </row>
    <row r="13" spans="2:26" x14ac:dyDescent="0.3">
      <c r="B13" s="77" t="s">
        <v>63</v>
      </c>
      <c r="C13" s="2" t="s">
        <v>137</v>
      </c>
      <c r="D13" s="36"/>
      <c r="E13" s="36"/>
      <c r="F13" s="37">
        <v>1.286954780297261</v>
      </c>
      <c r="G13" s="37">
        <v>1.1287685600707351</v>
      </c>
      <c r="H13" s="37">
        <v>1.1098916917128938</v>
      </c>
      <c r="I13" s="37">
        <v>1.102804014405051</v>
      </c>
      <c r="J13" s="37">
        <v>1.08871654048987</v>
      </c>
      <c r="K13" s="37">
        <v>1.0383168745848617</v>
      </c>
      <c r="L13" s="37">
        <v>1.2944342856205719</v>
      </c>
      <c r="M13" s="36"/>
      <c r="O13" s="60" t="s">
        <v>8</v>
      </c>
      <c r="P13" s="60"/>
      <c r="Q13" s="5"/>
      <c r="R13" s="5"/>
      <c r="S13" s="5"/>
      <c r="T13" s="5"/>
      <c r="U13" s="5"/>
      <c r="V13" s="5"/>
      <c r="W13" s="5"/>
      <c r="X13" s="5"/>
      <c r="Y13" s="5"/>
    </row>
    <row r="14" spans="2:26" x14ac:dyDescent="0.3">
      <c r="B14" s="77"/>
      <c r="C14" s="2" t="s">
        <v>136</v>
      </c>
      <c r="D14" s="36"/>
      <c r="E14" s="37">
        <v>1.5270515804506362</v>
      </c>
      <c r="F14" s="37">
        <v>1.5789371186283647</v>
      </c>
      <c r="G14" s="37">
        <v>1.5468862539088988</v>
      </c>
      <c r="H14" s="37">
        <v>1.5562652132009125</v>
      </c>
      <c r="I14" s="37">
        <v>1.4371658380268511</v>
      </c>
      <c r="J14" s="37">
        <v>1.3149626140328043</v>
      </c>
      <c r="K14" s="37">
        <v>1.6882359924206327</v>
      </c>
      <c r="L14" s="37">
        <v>1.4109757667842704</v>
      </c>
      <c r="M14" s="36"/>
      <c r="O14" s="2" t="s">
        <v>61</v>
      </c>
      <c r="P14" s="2" t="s">
        <v>63</v>
      </c>
      <c r="Q14" s="5"/>
      <c r="R14" s="5"/>
      <c r="S14" s="5"/>
      <c r="T14" s="5"/>
      <c r="U14" s="5"/>
      <c r="V14" s="5"/>
      <c r="W14" s="5"/>
      <c r="X14" s="5"/>
      <c r="Y14" s="5"/>
    </row>
    <row r="15" spans="2:26" x14ac:dyDescent="0.3">
      <c r="B15" s="77"/>
      <c r="C15" s="2" t="s">
        <v>51</v>
      </c>
      <c r="D15" s="37">
        <v>2.7354138608541998</v>
      </c>
      <c r="E15" s="37">
        <v>2.0358593374196738</v>
      </c>
      <c r="F15" s="37">
        <v>1.6568465458410659</v>
      </c>
      <c r="G15" s="37">
        <v>1.4887701338631218</v>
      </c>
      <c r="H15" s="37">
        <v>1.4835266308194106</v>
      </c>
      <c r="I15" s="37">
        <v>1.4627189310992199</v>
      </c>
      <c r="J15" s="37">
        <v>1.6371028012268352</v>
      </c>
      <c r="K15" s="37">
        <v>1.9053065007400529</v>
      </c>
      <c r="L15" s="37">
        <v>2.0930507205546882</v>
      </c>
      <c r="M15" s="56">
        <v>7.5759417260182955</v>
      </c>
      <c r="O15" s="4">
        <v>273951</v>
      </c>
      <c r="P15" s="4">
        <v>357644</v>
      </c>
      <c r="Q15" s="5"/>
      <c r="R15" s="5"/>
      <c r="S15" s="5"/>
      <c r="T15" s="5"/>
      <c r="U15" s="5"/>
      <c r="V15" s="5"/>
      <c r="W15" s="5"/>
      <c r="X15" s="5"/>
      <c r="Y15" s="5"/>
    </row>
    <row r="16" spans="2:26" x14ac:dyDescent="0.3">
      <c r="B16" s="77"/>
      <c r="C16" s="15" t="s">
        <v>138</v>
      </c>
      <c r="D16" s="37">
        <v>1.5906757580734265</v>
      </c>
      <c r="E16" s="37">
        <v>1.5395136990914831</v>
      </c>
      <c r="F16" s="37">
        <v>1.3414648762543353</v>
      </c>
      <c r="G16" s="37">
        <v>1.4137481028291319</v>
      </c>
      <c r="H16" s="37">
        <v>1.5551306385760097</v>
      </c>
      <c r="I16" s="37">
        <v>1.5800982403018575</v>
      </c>
      <c r="J16" s="37">
        <v>1.5332033626046393</v>
      </c>
      <c r="K16" s="37">
        <v>1.1065793877326711</v>
      </c>
      <c r="L16" s="36"/>
      <c r="M16" s="36"/>
      <c r="Q16" s="5"/>
      <c r="R16" s="5"/>
      <c r="S16" s="5"/>
      <c r="T16" s="5"/>
      <c r="U16" s="5"/>
      <c r="V16" s="5"/>
      <c r="W16" s="5"/>
      <c r="X16" s="5"/>
      <c r="Y16" s="5"/>
    </row>
    <row r="17" spans="2:28" x14ac:dyDescent="0.3">
      <c r="B17" s="77"/>
      <c r="C17" s="15" t="s">
        <v>139</v>
      </c>
      <c r="D17" s="37">
        <v>1.4222097489864092</v>
      </c>
      <c r="E17" s="37">
        <v>1.1709846160541788</v>
      </c>
      <c r="F17" s="37">
        <v>1.1061571343676218</v>
      </c>
      <c r="G17" s="37">
        <v>1.0907374553802978</v>
      </c>
      <c r="H17" s="37">
        <v>1.1091293849418198</v>
      </c>
      <c r="I17" s="37">
        <v>1.1462600619854488</v>
      </c>
      <c r="J17" s="37">
        <v>1.2086302036716756</v>
      </c>
      <c r="K17" s="36"/>
      <c r="L17" s="36"/>
      <c r="M17" s="36"/>
    </row>
    <row r="20" spans="2:28" ht="18" x14ac:dyDescent="0.35">
      <c r="B20" s="61" t="s">
        <v>47</v>
      </c>
      <c r="C20" s="61"/>
      <c r="D20" s="61"/>
      <c r="E20" s="61"/>
      <c r="F20" s="61"/>
      <c r="G20" s="61"/>
      <c r="H20" s="61"/>
      <c r="I20" s="61"/>
      <c r="J20" s="61"/>
      <c r="K20" s="61"/>
      <c r="L20" s="61"/>
      <c r="M20" s="61"/>
      <c r="N20" s="61"/>
      <c r="O20" s="61"/>
      <c r="P20" s="61"/>
      <c r="Q20" s="61"/>
      <c r="R20" s="61"/>
      <c r="S20" s="61"/>
      <c r="T20" s="61"/>
      <c r="U20" s="61"/>
      <c r="V20" s="61"/>
      <c r="W20" s="61"/>
      <c r="X20" s="61"/>
      <c r="Y20" s="61"/>
      <c r="Z20" s="61"/>
      <c r="AA20" s="61"/>
      <c r="AB20" s="61"/>
    </row>
    <row r="22" spans="2:28" ht="15" customHeight="1" x14ac:dyDescent="0.3">
      <c r="B22" s="80" t="s">
        <v>55</v>
      </c>
      <c r="C22" s="80"/>
      <c r="D22" s="60" t="s">
        <v>57</v>
      </c>
      <c r="E22" s="60"/>
      <c r="F22" s="60"/>
      <c r="G22" s="60"/>
      <c r="H22" s="60"/>
      <c r="I22" s="60"/>
      <c r="J22" s="60"/>
      <c r="K22" s="60"/>
      <c r="L22" s="60"/>
      <c r="M22" s="60"/>
      <c r="N22" s="60"/>
      <c r="O22" s="60"/>
      <c r="Q22" s="80" t="s">
        <v>56</v>
      </c>
      <c r="R22" s="80"/>
      <c r="S22" s="60" t="s">
        <v>57</v>
      </c>
      <c r="T22" s="60"/>
      <c r="U22" s="60"/>
      <c r="V22" s="60"/>
      <c r="W22" s="60"/>
      <c r="X22" s="60"/>
      <c r="Y22" s="60"/>
      <c r="Z22" s="60"/>
      <c r="AA22" s="60"/>
      <c r="AB22" s="60"/>
    </row>
    <row r="23" spans="2:28" ht="15" customHeight="1" x14ac:dyDescent="0.3">
      <c r="B23" s="80"/>
      <c r="C23" s="80"/>
      <c r="D23" s="2">
        <v>1</v>
      </c>
      <c r="E23" s="2">
        <v>2</v>
      </c>
      <c r="F23" s="2">
        <v>3</v>
      </c>
      <c r="G23" s="2">
        <v>4</v>
      </c>
      <c r="H23" s="2">
        <v>5</v>
      </c>
      <c r="I23" s="2">
        <v>6</v>
      </c>
      <c r="J23" s="2">
        <v>7</v>
      </c>
      <c r="K23" s="2">
        <v>8</v>
      </c>
      <c r="L23" s="2">
        <v>9</v>
      </c>
      <c r="M23" s="2" t="s">
        <v>4</v>
      </c>
      <c r="N23" s="2" t="s">
        <v>129</v>
      </c>
      <c r="O23" s="2" t="s">
        <v>128</v>
      </c>
      <c r="Q23" s="80"/>
      <c r="R23" s="80"/>
      <c r="S23" s="2">
        <v>1</v>
      </c>
      <c r="T23" s="2">
        <v>2</v>
      </c>
      <c r="U23" s="2">
        <v>3</v>
      </c>
      <c r="V23" s="2">
        <v>4</v>
      </c>
      <c r="W23" s="2">
        <v>5</v>
      </c>
      <c r="X23" s="2">
        <v>6</v>
      </c>
      <c r="Y23" s="2">
        <v>7</v>
      </c>
      <c r="Z23" s="2">
        <v>8</v>
      </c>
      <c r="AA23" s="2">
        <v>9</v>
      </c>
      <c r="AB23" s="10" t="s">
        <v>4</v>
      </c>
    </row>
    <row r="24" spans="2:28" x14ac:dyDescent="0.3">
      <c r="B24" s="77" t="s">
        <v>51</v>
      </c>
      <c r="C24" s="11" t="s">
        <v>7</v>
      </c>
      <c r="D24" s="4">
        <v>75</v>
      </c>
      <c r="E24" s="4">
        <v>89</v>
      </c>
      <c r="F24" s="4">
        <v>99</v>
      </c>
      <c r="G24" s="4">
        <v>116</v>
      </c>
      <c r="H24" s="4">
        <v>125</v>
      </c>
      <c r="I24" s="4">
        <v>116</v>
      </c>
      <c r="J24" s="4">
        <v>85</v>
      </c>
      <c r="K24" s="4">
        <v>52</v>
      </c>
      <c r="L24" s="4">
        <v>54</v>
      </c>
      <c r="M24" s="4">
        <v>45</v>
      </c>
      <c r="N24" s="4">
        <v>9</v>
      </c>
      <c r="O24" s="4">
        <v>1</v>
      </c>
      <c r="Q24" s="77" t="s">
        <v>51</v>
      </c>
      <c r="R24" s="11" t="s">
        <v>7</v>
      </c>
      <c r="S24" s="4">
        <v>37</v>
      </c>
      <c r="T24" s="4">
        <v>85</v>
      </c>
      <c r="U24" s="4">
        <v>87</v>
      </c>
      <c r="V24" s="4">
        <v>120</v>
      </c>
      <c r="W24" s="4">
        <v>100</v>
      </c>
      <c r="X24" s="4">
        <v>138</v>
      </c>
      <c r="Y24" s="4">
        <v>87</v>
      </c>
      <c r="Z24" s="4">
        <v>76</v>
      </c>
      <c r="AA24" s="4">
        <v>38</v>
      </c>
      <c r="AB24" s="4">
        <v>58</v>
      </c>
    </row>
    <row r="25" spans="2:28" x14ac:dyDescent="0.3">
      <c r="B25" s="77"/>
      <c r="C25" s="11" t="s">
        <v>0</v>
      </c>
      <c r="D25" s="4">
        <v>200</v>
      </c>
      <c r="E25" s="4">
        <v>198</v>
      </c>
      <c r="F25" s="4">
        <v>157</v>
      </c>
      <c r="G25" s="4">
        <v>159</v>
      </c>
      <c r="H25" s="4">
        <v>151</v>
      </c>
      <c r="I25" s="4">
        <v>142</v>
      </c>
      <c r="J25" s="4">
        <v>161</v>
      </c>
      <c r="K25" s="4">
        <v>157</v>
      </c>
      <c r="L25" s="4">
        <v>147</v>
      </c>
      <c r="M25" s="12"/>
      <c r="N25" s="12"/>
      <c r="O25" s="12"/>
      <c r="Q25" s="77"/>
      <c r="R25" s="11" t="s">
        <v>0</v>
      </c>
      <c r="S25" s="4">
        <v>78</v>
      </c>
      <c r="T25" s="4">
        <v>115</v>
      </c>
      <c r="U25" s="4">
        <v>86</v>
      </c>
      <c r="V25" s="4">
        <v>66</v>
      </c>
      <c r="W25" s="4">
        <v>93</v>
      </c>
      <c r="X25" s="4">
        <v>69</v>
      </c>
      <c r="Y25" s="4">
        <v>81</v>
      </c>
      <c r="Z25" s="4">
        <v>106</v>
      </c>
      <c r="AA25" s="4">
        <v>48</v>
      </c>
      <c r="AB25" s="12"/>
    </row>
    <row r="26" spans="2:28" x14ac:dyDescent="0.3">
      <c r="B26" s="77"/>
      <c r="C26" s="11" t="s">
        <v>1</v>
      </c>
      <c r="D26" s="4">
        <v>868</v>
      </c>
      <c r="E26" s="4">
        <v>932</v>
      </c>
      <c r="F26" s="4">
        <v>1019</v>
      </c>
      <c r="G26" s="4">
        <v>1624</v>
      </c>
      <c r="H26" s="4">
        <v>1696</v>
      </c>
      <c r="I26" s="4">
        <v>1648</v>
      </c>
      <c r="J26" s="4">
        <v>836</v>
      </c>
      <c r="K26" s="4">
        <v>778</v>
      </c>
      <c r="L26" s="4">
        <v>757</v>
      </c>
      <c r="M26" s="12"/>
      <c r="N26" s="12"/>
      <c r="O26" s="12"/>
      <c r="Q26" s="77"/>
      <c r="R26" s="11" t="s">
        <v>1</v>
      </c>
      <c r="S26" s="4">
        <v>708</v>
      </c>
      <c r="T26" s="4">
        <v>1160</v>
      </c>
      <c r="U26" s="4">
        <v>1203</v>
      </c>
      <c r="V26" s="4">
        <v>1767</v>
      </c>
      <c r="W26" s="4">
        <v>1908</v>
      </c>
      <c r="X26" s="4">
        <v>1605</v>
      </c>
      <c r="Y26" s="4">
        <v>988</v>
      </c>
      <c r="Z26" s="4">
        <v>940</v>
      </c>
      <c r="AA26" s="4">
        <v>628</v>
      </c>
      <c r="AB26" s="12"/>
    </row>
    <row r="27" spans="2:28" x14ac:dyDescent="0.3">
      <c r="B27" s="77"/>
      <c r="C27" s="11" t="s">
        <v>3</v>
      </c>
      <c r="D27" s="4">
        <v>248</v>
      </c>
      <c r="E27" s="4">
        <v>543</v>
      </c>
      <c r="F27" s="4">
        <v>842</v>
      </c>
      <c r="G27" s="4">
        <v>485</v>
      </c>
      <c r="H27" s="4">
        <v>471</v>
      </c>
      <c r="I27" s="4">
        <v>441</v>
      </c>
      <c r="J27" s="4">
        <v>993</v>
      </c>
      <c r="K27" s="4">
        <v>638</v>
      </c>
      <c r="L27" s="4">
        <v>243</v>
      </c>
      <c r="M27" s="4">
        <v>745</v>
      </c>
      <c r="N27" s="4">
        <v>206</v>
      </c>
      <c r="O27" s="4">
        <v>68</v>
      </c>
      <c r="Q27" s="77"/>
      <c r="R27" s="11" t="s">
        <v>3</v>
      </c>
      <c r="S27" s="4">
        <v>306</v>
      </c>
      <c r="T27" s="4">
        <v>663</v>
      </c>
      <c r="U27" s="4">
        <v>1080</v>
      </c>
      <c r="V27" s="4">
        <v>675</v>
      </c>
      <c r="W27" s="4">
        <v>636</v>
      </c>
      <c r="X27" s="4">
        <v>697</v>
      </c>
      <c r="Y27" s="4">
        <v>1199</v>
      </c>
      <c r="Z27" s="4">
        <v>672</v>
      </c>
      <c r="AA27" s="4">
        <v>323</v>
      </c>
      <c r="AB27" s="4">
        <v>1543</v>
      </c>
    </row>
    <row r="28" spans="2:28" x14ac:dyDescent="0.3">
      <c r="B28" s="77"/>
      <c r="C28" s="11" t="s">
        <v>6</v>
      </c>
      <c r="D28" s="4">
        <v>427</v>
      </c>
      <c r="E28" s="4">
        <v>323</v>
      </c>
      <c r="F28" s="4">
        <v>268</v>
      </c>
      <c r="G28" s="4">
        <v>293</v>
      </c>
      <c r="H28" s="4">
        <v>305</v>
      </c>
      <c r="I28" s="4">
        <v>280</v>
      </c>
      <c r="J28" s="4">
        <v>292</v>
      </c>
      <c r="K28" s="4">
        <v>333</v>
      </c>
      <c r="L28" s="4">
        <v>404</v>
      </c>
      <c r="M28" s="4">
        <v>814</v>
      </c>
      <c r="N28" s="4">
        <v>126</v>
      </c>
      <c r="O28" s="12"/>
      <c r="Q28" s="77"/>
      <c r="R28" s="11" t="s">
        <v>6</v>
      </c>
      <c r="S28" s="4">
        <v>622</v>
      </c>
      <c r="T28" s="4">
        <v>1011</v>
      </c>
      <c r="U28" s="4">
        <v>876</v>
      </c>
      <c r="V28" s="4">
        <v>866</v>
      </c>
      <c r="W28" s="4">
        <v>898</v>
      </c>
      <c r="X28" s="4">
        <v>863</v>
      </c>
      <c r="Y28" s="4">
        <v>937</v>
      </c>
      <c r="Z28" s="4">
        <v>1023</v>
      </c>
      <c r="AA28" s="4">
        <v>597</v>
      </c>
      <c r="AB28" s="4">
        <v>2945</v>
      </c>
    </row>
    <row r="29" spans="2:28" x14ac:dyDescent="0.3">
      <c r="B29" s="77"/>
      <c r="C29" s="11" t="s">
        <v>2</v>
      </c>
      <c r="D29" s="4">
        <f>SUM(D24:D28)</f>
        <v>1818</v>
      </c>
      <c r="E29" s="4">
        <f t="shared" ref="E29:O29" si="0">SUM(E24:E28)</f>
        <v>2085</v>
      </c>
      <c r="F29" s="4">
        <f t="shared" si="0"/>
        <v>2385</v>
      </c>
      <c r="G29" s="4">
        <f t="shared" si="0"/>
        <v>2677</v>
      </c>
      <c r="H29" s="4">
        <f t="shared" si="0"/>
        <v>2748</v>
      </c>
      <c r="I29" s="4">
        <f t="shared" si="0"/>
        <v>2627</v>
      </c>
      <c r="J29" s="4">
        <f t="shared" si="0"/>
        <v>2367</v>
      </c>
      <c r="K29" s="4">
        <f t="shared" si="0"/>
        <v>1958</v>
      </c>
      <c r="L29" s="4">
        <f t="shared" si="0"/>
        <v>1605</v>
      </c>
      <c r="M29" s="4">
        <f t="shared" si="0"/>
        <v>1604</v>
      </c>
      <c r="N29" s="4">
        <f t="shared" si="0"/>
        <v>341</v>
      </c>
      <c r="O29" s="4">
        <f t="shared" si="0"/>
        <v>69</v>
      </c>
      <c r="Q29" s="77"/>
      <c r="R29" s="11" t="s">
        <v>2</v>
      </c>
      <c r="S29" s="4">
        <f>SUM(S24:S28)</f>
        <v>1751</v>
      </c>
      <c r="T29" s="4">
        <f t="shared" ref="T29" si="1">SUM(T24:T28)</f>
        <v>3034</v>
      </c>
      <c r="U29" s="4">
        <f t="shared" ref="U29" si="2">SUM(U24:U28)</f>
        <v>3332</v>
      </c>
      <c r="V29" s="4">
        <f t="shared" ref="V29" si="3">SUM(V24:V28)</f>
        <v>3494</v>
      </c>
      <c r="W29" s="4">
        <f t="shared" ref="W29" si="4">SUM(W24:W28)</f>
        <v>3635</v>
      </c>
      <c r="X29" s="4">
        <f t="shared" ref="X29" si="5">SUM(X24:X28)</f>
        <v>3372</v>
      </c>
      <c r="Y29" s="4">
        <f t="shared" ref="Y29" si="6">SUM(Y24:Y28)</f>
        <v>3292</v>
      </c>
      <c r="Z29" s="4">
        <f t="shared" ref="Z29" si="7">SUM(Z24:Z28)</f>
        <v>2817</v>
      </c>
      <c r="AA29" s="4">
        <f t="shared" ref="AA29" si="8">SUM(AA24:AA28)</f>
        <v>1634</v>
      </c>
      <c r="AB29" s="4">
        <f t="shared" ref="AB29" si="9">SUM(AB24:AB28)</f>
        <v>4546</v>
      </c>
    </row>
    <row r="30" spans="2:28" x14ac:dyDescent="0.3">
      <c r="B30" s="84" t="s">
        <v>132</v>
      </c>
      <c r="C30" s="11" t="s">
        <v>7</v>
      </c>
      <c r="D30" s="4">
        <v>26</v>
      </c>
      <c r="E30" s="4">
        <v>50</v>
      </c>
      <c r="F30" s="4">
        <v>55</v>
      </c>
      <c r="G30" s="4">
        <v>71</v>
      </c>
      <c r="H30" s="4">
        <v>89</v>
      </c>
      <c r="I30" s="4">
        <v>83</v>
      </c>
      <c r="J30" s="4">
        <v>81</v>
      </c>
      <c r="K30" s="4">
        <v>68</v>
      </c>
      <c r="L30" s="4">
        <v>38</v>
      </c>
      <c r="M30" s="12"/>
      <c r="N30" s="12"/>
      <c r="O30" s="12"/>
      <c r="Q30" s="84" t="s">
        <v>132</v>
      </c>
      <c r="R30" s="11" t="s">
        <v>7</v>
      </c>
      <c r="S30">
        <v>27</v>
      </c>
      <c r="T30">
        <v>50</v>
      </c>
      <c r="U30">
        <v>62</v>
      </c>
      <c r="V30">
        <v>90</v>
      </c>
      <c r="W30">
        <v>97</v>
      </c>
      <c r="X30">
        <v>74</v>
      </c>
      <c r="Y30">
        <v>85</v>
      </c>
      <c r="Z30">
        <v>51</v>
      </c>
      <c r="AA30">
        <v>19</v>
      </c>
      <c r="AB30" s="12"/>
    </row>
    <row r="31" spans="2:28" x14ac:dyDescent="0.3">
      <c r="B31" s="84"/>
      <c r="C31" s="11" t="s">
        <v>0</v>
      </c>
      <c r="D31" s="12"/>
      <c r="E31" s="4">
        <v>186</v>
      </c>
      <c r="F31" s="4">
        <v>333</v>
      </c>
      <c r="G31" s="4">
        <v>301</v>
      </c>
      <c r="H31" s="4">
        <v>285</v>
      </c>
      <c r="I31" s="4">
        <v>290</v>
      </c>
      <c r="J31" s="4">
        <v>281</v>
      </c>
      <c r="K31" s="4">
        <v>150</v>
      </c>
      <c r="L31" s="12"/>
      <c r="M31" s="12"/>
      <c r="N31" s="12"/>
      <c r="O31" s="12"/>
      <c r="Q31" s="84"/>
      <c r="R31" s="11" t="s">
        <v>0</v>
      </c>
      <c r="S31" s="12"/>
      <c r="T31" s="4">
        <v>105</v>
      </c>
      <c r="U31" s="4">
        <v>205</v>
      </c>
      <c r="V31" s="4">
        <v>195</v>
      </c>
      <c r="W31" s="4">
        <v>155</v>
      </c>
      <c r="X31" s="4">
        <v>172</v>
      </c>
      <c r="Y31" s="4">
        <v>154</v>
      </c>
      <c r="Z31" s="4">
        <v>68</v>
      </c>
      <c r="AA31" s="12"/>
      <c r="AB31" s="12"/>
    </row>
    <row r="32" spans="2:28" x14ac:dyDescent="0.3">
      <c r="B32" s="84"/>
      <c r="C32" s="11" t="s">
        <v>1</v>
      </c>
      <c r="D32" s="12"/>
      <c r="E32" s="4">
        <v>905</v>
      </c>
      <c r="F32" s="4">
        <v>1638</v>
      </c>
      <c r="G32" s="4">
        <v>1589</v>
      </c>
      <c r="H32" s="4">
        <v>1782</v>
      </c>
      <c r="I32" s="4">
        <v>1690</v>
      </c>
      <c r="J32" s="4">
        <v>1589</v>
      </c>
      <c r="K32" s="4">
        <v>716</v>
      </c>
      <c r="L32" s="12"/>
      <c r="M32" s="12"/>
      <c r="N32" s="12"/>
      <c r="O32" s="12"/>
      <c r="Q32" s="84"/>
      <c r="R32" s="11" t="s">
        <v>1</v>
      </c>
      <c r="S32" s="12"/>
      <c r="T32" s="4">
        <v>901</v>
      </c>
      <c r="U32" s="4">
        <v>1874</v>
      </c>
      <c r="V32" s="4">
        <v>2218</v>
      </c>
      <c r="W32" s="4">
        <v>2403</v>
      </c>
      <c r="X32" s="4">
        <v>2210</v>
      </c>
      <c r="Y32" s="4">
        <v>1770</v>
      </c>
      <c r="Z32" s="4">
        <v>635</v>
      </c>
      <c r="AA32" s="12"/>
      <c r="AB32" s="12"/>
    </row>
    <row r="33" spans="2:28" x14ac:dyDescent="0.3">
      <c r="B33" s="84"/>
      <c r="C33" s="11" t="s">
        <v>3</v>
      </c>
      <c r="D33" s="4">
        <v>1331</v>
      </c>
      <c r="E33" s="4">
        <v>1097</v>
      </c>
      <c r="F33" s="4">
        <v>859</v>
      </c>
      <c r="G33" s="4">
        <v>1094</v>
      </c>
      <c r="H33" s="4">
        <v>1308</v>
      </c>
      <c r="I33" s="4">
        <v>1151</v>
      </c>
      <c r="J33" s="4">
        <v>967</v>
      </c>
      <c r="K33" s="4">
        <v>1149</v>
      </c>
      <c r="L33" s="4">
        <v>1144</v>
      </c>
      <c r="M33" s="12"/>
      <c r="N33" s="12"/>
      <c r="O33" s="12"/>
      <c r="Q33" s="84"/>
      <c r="R33" s="11" t="s">
        <v>3</v>
      </c>
      <c r="S33" s="4">
        <v>1659</v>
      </c>
      <c r="T33" s="4">
        <v>1880</v>
      </c>
      <c r="U33" s="4">
        <v>1666</v>
      </c>
      <c r="V33" s="4">
        <v>2425</v>
      </c>
      <c r="W33" s="4">
        <v>2832</v>
      </c>
      <c r="X33" s="4">
        <v>2448</v>
      </c>
      <c r="Y33" s="4">
        <v>1692</v>
      </c>
      <c r="Z33" s="4">
        <v>1967</v>
      </c>
      <c r="AA33" s="4">
        <v>1554</v>
      </c>
      <c r="AB33" s="12"/>
    </row>
    <row r="34" spans="2:28" x14ac:dyDescent="0.3">
      <c r="B34" s="84"/>
      <c r="C34" s="11" t="s">
        <v>2</v>
      </c>
      <c r="D34" s="4">
        <f>SUM(D30:D33)</f>
        <v>1357</v>
      </c>
      <c r="E34" s="4">
        <f t="shared" ref="E34:L34" si="10">SUM(E30:E33)</f>
        <v>2238</v>
      </c>
      <c r="F34" s="4">
        <f t="shared" si="10"/>
        <v>2885</v>
      </c>
      <c r="G34" s="4">
        <f t="shared" si="10"/>
        <v>3055</v>
      </c>
      <c r="H34" s="4">
        <f t="shared" si="10"/>
        <v>3464</v>
      </c>
      <c r="I34" s="4">
        <f t="shared" si="10"/>
        <v>3214</v>
      </c>
      <c r="J34" s="4">
        <f t="shared" si="10"/>
        <v>2918</v>
      </c>
      <c r="K34" s="4">
        <f t="shared" si="10"/>
        <v>2083</v>
      </c>
      <c r="L34" s="4">
        <f t="shared" si="10"/>
        <v>1182</v>
      </c>
      <c r="M34" s="12"/>
      <c r="N34" s="12"/>
      <c r="O34" s="12"/>
      <c r="Q34" s="84"/>
      <c r="R34" s="11" t="s">
        <v>2</v>
      </c>
      <c r="S34" s="4">
        <f>SUM(S30:S33)</f>
        <v>1686</v>
      </c>
      <c r="T34" s="4">
        <f t="shared" ref="T34:AA34" si="11">SUM(T30:T33)</f>
        <v>2936</v>
      </c>
      <c r="U34" s="4">
        <f t="shared" si="11"/>
        <v>3807</v>
      </c>
      <c r="V34" s="4">
        <f t="shared" si="11"/>
        <v>4928</v>
      </c>
      <c r="W34" s="4">
        <f t="shared" si="11"/>
        <v>5487</v>
      </c>
      <c r="X34" s="4">
        <f t="shared" si="11"/>
        <v>4904</v>
      </c>
      <c r="Y34" s="4">
        <f t="shared" si="11"/>
        <v>3701</v>
      </c>
      <c r="Z34" s="4">
        <f t="shared" si="11"/>
        <v>2721</v>
      </c>
      <c r="AA34" s="4">
        <f t="shared" si="11"/>
        <v>1573</v>
      </c>
      <c r="AB34" s="12"/>
    </row>
    <row r="35" spans="2:28" x14ac:dyDescent="0.3">
      <c r="B35" s="77" t="s">
        <v>60</v>
      </c>
      <c r="C35" s="77"/>
      <c r="D35" s="4">
        <v>22671</v>
      </c>
      <c r="E35" s="4">
        <v>20179</v>
      </c>
      <c r="F35" s="4">
        <v>19302</v>
      </c>
      <c r="G35" s="4">
        <v>18485</v>
      </c>
      <c r="H35" s="4">
        <v>17747</v>
      </c>
      <c r="I35" s="4">
        <v>18221</v>
      </c>
      <c r="J35" s="4">
        <v>19503</v>
      </c>
      <c r="K35" s="4">
        <v>20421</v>
      </c>
      <c r="L35" s="4">
        <v>22709</v>
      </c>
      <c r="M35" s="4">
        <v>50018</v>
      </c>
      <c r="N35" s="4">
        <v>15858</v>
      </c>
      <c r="O35" s="4">
        <v>12391</v>
      </c>
      <c r="Q35" s="77" t="s">
        <v>60</v>
      </c>
      <c r="R35" s="77"/>
      <c r="S35" s="4">
        <v>27904</v>
      </c>
      <c r="T35" s="4">
        <v>27040</v>
      </c>
      <c r="U35" s="4">
        <v>25714</v>
      </c>
      <c r="V35" s="4">
        <v>25198</v>
      </c>
      <c r="W35" s="4">
        <v>24131</v>
      </c>
      <c r="X35" s="4">
        <v>24530</v>
      </c>
      <c r="Y35" s="4">
        <v>25949</v>
      </c>
      <c r="Z35" s="4">
        <v>27358</v>
      </c>
      <c r="AA35" s="4">
        <v>28208</v>
      </c>
      <c r="AB35" s="4">
        <v>58958</v>
      </c>
    </row>
    <row r="36" spans="2:28" x14ac:dyDescent="0.3">
      <c r="B36" s="67" t="s">
        <v>2</v>
      </c>
      <c r="C36" s="67"/>
      <c r="D36" s="4">
        <f>D29+D34+D35</f>
        <v>25846</v>
      </c>
      <c r="E36" s="4">
        <f t="shared" ref="E36:O36" si="12">E29+E34+E35</f>
        <v>24502</v>
      </c>
      <c r="F36" s="4">
        <f t="shared" si="12"/>
        <v>24572</v>
      </c>
      <c r="G36" s="4">
        <f t="shared" si="12"/>
        <v>24217</v>
      </c>
      <c r="H36" s="4">
        <f t="shared" si="12"/>
        <v>23959</v>
      </c>
      <c r="I36" s="4">
        <f t="shared" si="12"/>
        <v>24062</v>
      </c>
      <c r="J36" s="4">
        <f t="shared" si="12"/>
        <v>24788</v>
      </c>
      <c r="K36" s="4">
        <f t="shared" si="12"/>
        <v>24462</v>
      </c>
      <c r="L36" s="4">
        <f t="shared" si="12"/>
        <v>25496</v>
      </c>
      <c r="M36" s="4">
        <f t="shared" si="12"/>
        <v>51622</v>
      </c>
      <c r="N36" s="4">
        <f t="shared" si="12"/>
        <v>16199</v>
      </c>
      <c r="O36" s="4">
        <f t="shared" si="12"/>
        <v>12460</v>
      </c>
      <c r="Q36" s="67" t="s">
        <v>2</v>
      </c>
      <c r="R36" s="67"/>
      <c r="S36" s="4">
        <f>S29+S34+S35</f>
        <v>31341</v>
      </c>
      <c r="T36" s="4">
        <f t="shared" ref="T36:AB36" si="13">T29+T34+T35</f>
        <v>33010</v>
      </c>
      <c r="U36" s="4">
        <f t="shared" si="13"/>
        <v>32853</v>
      </c>
      <c r="V36" s="4">
        <f t="shared" si="13"/>
        <v>33620</v>
      </c>
      <c r="W36" s="4">
        <f t="shared" si="13"/>
        <v>33253</v>
      </c>
      <c r="X36" s="4">
        <f t="shared" si="13"/>
        <v>32806</v>
      </c>
      <c r="Y36" s="4">
        <f t="shared" si="13"/>
        <v>32942</v>
      </c>
      <c r="Z36" s="4">
        <f t="shared" si="13"/>
        <v>32896</v>
      </c>
      <c r="AA36" s="4">
        <f t="shared" si="13"/>
        <v>31415</v>
      </c>
      <c r="AB36" s="4">
        <f t="shared" si="13"/>
        <v>63504</v>
      </c>
    </row>
    <row r="38" spans="2:28" ht="15" customHeight="1" x14ac:dyDescent="0.3">
      <c r="B38" s="80" t="s">
        <v>55</v>
      </c>
      <c r="C38" s="80"/>
      <c r="D38" s="60" t="s">
        <v>58</v>
      </c>
      <c r="E38" s="60"/>
      <c r="F38" s="60"/>
      <c r="G38" s="60"/>
      <c r="H38" s="60"/>
      <c r="I38" s="60"/>
      <c r="J38" s="60"/>
      <c r="K38" s="60"/>
      <c r="L38" s="60"/>
      <c r="M38" s="60"/>
      <c r="N38" s="60"/>
      <c r="O38" s="60"/>
      <c r="Q38" s="80" t="s">
        <v>56</v>
      </c>
      <c r="R38" s="80"/>
      <c r="S38" s="60" t="s">
        <v>58</v>
      </c>
      <c r="T38" s="60"/>
      <c r="U38" s="60"/>
      <c r="V38" s="60"/>
      <c r="W38" s="60"/>
      <c r="X38" s="60"/>
      <c r="Y38" s="60"/>
      <c r="Z38" s="60"/>
      <c r="AA38" s="60"/>
      <c r="AB38" s="60"/>
    </row>
    <row r="39" spans="2:28" ht="15" customHeight="1" x14ac:dyDescent="0.3">
      <c r="B39" s="80"/>
      <c r="C39" s="80"/>
      <c r="D39" s="2">
        <v>1</v>
      </c>
      <c r="E39" s="2">
        <v>2</v>
      </c>
      <c r="F39" s="2">
        <v>3</v>
      </c>
      <c r="G39" s="2">
        <v>4</v>
      </c>
      <c r="H39" s="2">
        <v>5</v>
      </c>
      <c r="I39" s="2">
        <v>6</v>
      </c>
      <c r="J39" s="2">
        <v>7</v>
      </c>
      <c r="K39" s="2">
        <v>8</v>
      </c>
      <c r="L39" s="2">
        <v>9</v>
      </c>
      <c r="M39" s="2" t="s">
        <v>4</v>
      </c>
      <c r="N39" s="2" t="s">
        <v>129</v>
      </c>
      <c r="O39" s="2" t="s">
        <v>128</v>
      </c>
      <c r="Q39" s="80"/>
      <c r="R39" s="80"/>
      <c r="S39" s="2">
        <v>1</v>
      </c>
      <c r="T39" s="2">
        <v>2</v>
      </c>
      <c r="U39" s="2">
        <v>3</v>
      </c>
      <c r="V39" s="2">
        <v>4</v>
      </c>
      <c r="W39" s="2">
        <v>5</v>
      </c>
      <c r="X39" s="2">
        <v>6</v>
      </c>
      <c r="Y39" s="2">
        <v>7</v>
      </c>
      <c r="Z39" s="2">
        <v>8</v>
      </c>
      <c r="AA39" s="2">
        <v>9</v>
      </c>
      <c r="AB39" s="10" t="s">
        <v>4</v>
      </c>
    </row>
    <row r="40" spans="2:28" x14ac:dyDescent="0.3">
      <c r="B40" s="77" t="s">
        <v>51</v>
      </c>
      <c r="C40" s="11" t="s">
        <v>7</v>
      </c>
      <c r="D40" s="3">
        <f>D24/$D$36</f>
        <v>2.9018029869225413E-3</v>
      </c>
      <c r="E40" s="3">
        <f t="shared" ref="E40:O40" si="14">E24/E$36</f>
        <v>3.6323565423230755E-3</v>
      </c>
      <c r="F40" s="3">
        <f t="shared" si="14"/>
        <v>4.0289760703239455E-3</v>
      </c>
      <c r="G40" s="3">
        <f t="shared" si="14"/>
        <v>4.7900235371846223E-3</v>
      </c>
      <c r="H40" s="3">
        <f t="shared" si="14"/>
        <v>5.2172461288033725E-3</v>
      </c>
      <c r="I40" s="3">
        <f t="shared" si="14"/>
        <v>4.8208793948965175E-3</v>
      </c>
      <c r="J40" s="3">
        <f t="shared" si="14"/>
        <v>3.4290785864127802E-3</v>
      </c>
      <c r="K40" s="3">
        <f t="shared" si="14"/>
        <v>2.1257460551058786E-3</v>
      </c>
      <c r="L40" s="3">
        <f t="shared" si="14"/>
        <v>2.1179792908691559E-3</v>
      </c>
      <c r="M40" s="3">
        <f t="shared" si="14"/>
        <v>8.7172135911045676E-4</v>
      </c>
      <c r="N40" s="3">
        <f t="shared" si="14"/>
        <v>5.5558985122538423E-4</v>
      </c>
      <c r="O40" s="3">
        <f t="shared" si="14"/>
        <v>8.0256821829855537E-5</v>
      </c>
      <c r="Q40" s="77" t="s">
        <v>51</v>
      </c>
      <c r="R40" s="11" t="s">
        <v>7</v>
      </c>
      <c r="S40" s="3">
        <f>S24/$D$36</f>
        <v>1.4315561402151204E-3</v>
      </c>
      <c r="T40" s="3">
        <f t="shared" ref="T40:AB40" si="15">T24/T$36</f>
        <v>2.5749772796122387E-3</v>
      </c>
      <c r="U40" s="3">
        <f t="shared" si="15"/>
        <v>2.6481599853894621E-3</v>
      </c>
      <c r="V40" s="3">
        <f t="shared" si="15"/>
        <v>3.569303985722784E-3</v>
      </c>
      <c r="W40" s="3">
        <f t="shared" si="15"/>
        <v>3.0072474663940096E-3</v>
      </c>
      <c r="X40" s="3">
        <f t="shared" si="15"/>
        <v>4.2065475827592512E-3</v>
      </c>
      <c r="Y40" s="3">
        <f t="shared" si="15"/>
        <v>2.6410054034363426E-3</v>
      </c>
      <c r="Z40" s="3">
        <f t="shared" si="15"/>
        <v>2.3103112840466926E-3</v>
      </c>
      <c r="AA40" s="3">
        <f t="shared" si="15"/>
        <v>1.2096132420818079E-3</v>
      </c>
      <c r="AB40" s="3">
        <f t="shared" si="15"/>
        <v>9.1332829428067528E-4</v>
      </c>
    </row>
    <row r="41" spans="2:28" x14ac:dyDescent="0.3">
      <c r="B41" s="77"/>
      <c r="C41" s="11" t="s">
        <v>0</v>
      </c>
      <c r="D41" s="3">
        <f>D25/$D$36</f>
        <v>7.7381412984601095E-3</v>
      </c>
      <c r="E41" s="3">
        <f t="shared" ref="E41:L44" si="16">E25/E$36</f>
        <v>8.0809729817974043E-3</v>
      </c>
      <c r="F41" s="3">
        <f t="shared" si="16"/>
        <v>6.3893862933420151E-3</v>
      </c>
      <c r="G41" s="3">
        <f t="shared" si="16"/>
        <v>6.565635710451336E-3</v>
      </c>
      <c r="H41" s="3">
        <f t="shared" si="16"/>
        <v>6.3024333235944738E-3</v>
      </c>
      <c r="I41" s="3">
        <f t="shared" si="16"/>
        <v>5.9014213282353916E-3</v>
      </c>
      <c r="J41" s="3">
        <f t="shared" si="16"/>
        <v>6.4950782636759722E-3</v>
      </c>
      <c r="K41" s="3">
        <f t="shared" si="16"/>
        <v>6.418117897146595E-3</v>
      </c>
      <c r="L41" s="3">
        <f t="shared" si="16"/>
        <v>5.7656102918104803E-3</v>
      </c>
      <c r="M41" s="14"/>
      <c r="N41" s="14"/>
      <c r="O41" s="14"/>
      <c r="Q41" s="77"/>
      <c r="R41" s="11" t="s">
        <v>0</v>
      </c>
      <c r="S41" s="3">
        <f>S25/$D$36</f>
        <v>3.0178751063994428E-3</v>
      </c>
      <c r="T41" s="3">
        <f t="shared" ref="T41:AA44" si="17">T25/T$36</f>
        <v>3.4837927900636173E-3</v>
      </c>
      <c r="U41" s="3">
        <f t="shared" si="17"/>
        <v>2.617721364867744E-3</v>
      </c>
      <c r="V41" s="3">
        <f t="shared" si="17"/>
        <v>1.9631171921475313E-3</v>
      </c>
      <c r="W41" s="3">
        <f t="shared" si="17"/>
        <v>2.7967401437464291E-3</v>
      </c>
      <c r="X41" s="3">
        <f t="shared" si="17"/>
        <v>2.1032737913796256E-3</v>
      </c>
      <c r="Y41" s="3">
        <f t="shared" si="17"/>
        <v>2.4588670997510776E-3</v>
      </c>
      <c r="Z41" s="3">
        <f t="shared" si="17"/>
        <v>3.2222762645914395E-3</v>
      </c>
      <c r="AA41" s="3">
        <f t="shared" si="17"/>
        <v>1.5279325163138628E-3</v>
      </c>
      <c r="AB41" s="14"/>
    </row>
    <row r="42" spans="2:28" x14ac:dyDescent="0.3">
      <c r="B42" s="77"/>
      <c r="C42" s="11" t="s">
        <v>1</v>
      </c>
      <c r="D42" s="3">
        <f>D26/$D$36</f>
        <v>3.3583533235316876E-2</v>
      </c>
      <c r="E42" s="3">
        <f t="shared" si="16"/>
        <v>3.8037711207248387E-2</v>
      </c>
      <c r="F42" s="3">
        <f t="shared" si="16"/>
        <v>4.1469965814748495E-2</v>
      </c>
      <c r="G42" s="3">
        <f t="shared" si="16"/>
        <v>6.7060329520584716E-2</v>
      </c>
      <c r="H42" s="3">
        <f t="shared" si="16"/>
        <v>7.0787595475604162E-2</v>
      </c>
      <c r="I42" s="3">
        <f t="shared" si="16"/>
        <v>6.8489734851633274E-2</v>
      </c>
      <c r="J42" s="3">
        <f t="shared" si="16"/>
        <v>3.3725996449895108E-2</v>
      </c>
      <c r="K42" s="3">
        <f t="shared" si="16"/>
        <v>3.1804431362930256E-2</v>
      </c>
      <c r="L42" s="3">
        <f t="shared" si="16"/>
        <v>2.9690931910887983E-2</v>
      </c>
      <c r="M42" s="14"/>
      <c r="N42" s="14"/>
      <c r="O42" s="14"/>
      <c r="Q42" s="77"/>
      <c r="R42" s="11" t="s">
        <v>1</v>
      </c>
      <c r="S42" s="3">
        <f>S26/$D$36</f>
        <v>2.7393020196548788E-2</v>
      </c>
      <c r="T42" s="3">
        <f t="shared" si="17"/>
        <v>3.5140866404119966E-2</v>
      </c>
      <c r="U42" s="3">
        <f t="shared" si="17"/>
        <v>3.6617660487626699E-2</v>
      </c>
      <c r="V42" s="3">
        <f t="shared" si="17"/>
        <v>5.2558001189767993E-2</v>
      </c>
      <c r="W42" s="3">
        <f t="shared" si="17"/>
        <v>5.73782816587977E-2</v>
      </c>
      <c r="X42" s="3">
        <f t="shared" si="17"/>
        <v>4.892397732122173E-2</v>
      </c>
      <c r="Y42" s="3">
        <f t="shared" si="17"/>
        <v>2.999210734017364E-2</v>
      </c>
      <c r="Z42" s="3">
        <f t="shared" si="17"/>
        <v>2.8574902723735408E-2</v>
      </c>
      <c r="AA42" s="3">
        <f t="shared" si="17"/>
        <v>1.999045042177304E-2</v>
      </c>
      <c r="AB42" s="14"/>
    </row>
    <row r="43" spans="2:28" x14ac:dyDescent="0.3">
      <c r="B43" s="77"/>
      <c r="C43" s="11" t="s">
        <v>3</v>
      </c>
      <c r="D43" s="3">
        <f>D27/$D$36</f>
        <v>9.5952952100905355E-3</v>
      </c>
      <c r="E43" s="3">
        <f t="shared" si="16"/>
        <v>2.2161456207656516E-2</v>
      </c>
      <c r="F43" s="3">
        <f t="shared" si="16"/>
        <v>3.4266644961745078E-2</v>
      </c>
      <c r="G43" s="3">
        <f t="shared" si="16"/>
        <v>2.0027253582194326E-2</v>
      </c>
      <c r="H43" s="3">
        <f t="shared" si="16"/>
        <v>1.9658583413331106E-2</v>
      </c>
      <c r="I43" s="3">
        <f t="shared" si="16"/>
        <v>1.8327653561632448E-2</v>
      </c>
      <c r="J43" s="3">
        <f t="shared" si="16"/>
        <v>4.0059706309504596E-2</v>
      </c>
      <c r="K43" s="3">
        <f t="shared" si="16"/>
        <v>2.6081268906875971E-2</v>
      </c>
      <c r="L43" s="3">
        <f t="shared" si="16"/>
        <v>9.5309068089112024E-3</v>
      </c>
      <c r="M43" s="3">
        <f>M27/M$36</f>
        <v>1.4431831389717563E-2</v>
      </c>
      <c r="N43" s="3">
        <f t="shared" ref="N43:O43" si="18">N27/N$36</f>
        <v>1.2716834372492129E-2</v>
      </c>
      <c r="O43" s="3">
        <f t="shared" si="18"/>
        <v>5.4574638844301767E-3</v>
      </c>
      <c r="Q43" s="77"/>
      <c r="R43" s="11" t="s">
        <v>3</v>
      </c>
      <c r="S43" s="3">
        <f>S27/$D$36</f>
        <v>1.1839356186643968E-2</v>
      </c>
      <c r="T43" s="3">
        <f t="shared" si="17"/>
        <v>2.0084822780975464E-2</v>
      </c>
      <c r="U43" s="3">
        <f t="shared" si="17"/>
        <v>3.2873710163455395E-2</v>
      </c>
      <c r="V43" s="3">
        <f t="shared" si="17"/>
        <v>2.0077334919690659E-2</v>
      </c>
      <c r="W43" s="3">
        <f t="shared" si="17"/>
        <v>1.9126093886265901E-2</v>
      </c>
      <c r="X43" s="3">
        <f t="shared" si="17"/>
        <v>2.1246113515820276E-2</v>
      </c>
      <c r="Y43" s="3">
        <f t="shared" si="17"/>
        <v>3.639730435310546E-2</v>
      </c>
      <c r="Z43" s="3">
        <f t="shared" si="17"/>
        <v>2.0428015564202335E-2</v>
      </c>
      <c r="AA43" s="3">
        <f t="shared" si="17"/>
        <v>1.0281712557695369E-2</v>
      </c>
      <c r="AB43" s="3">
        <f>AB27/AB$36</f>
        <v>2.4297682035777275E-2</v>
      </c>
    </row>
    <row r="44" spans="2:28" x14ac:dyDescent="0.3">
      <c r="B44" s="77"/>
      <c r="C44" s="11" t="s">
        <v>6</v>
      </c>
      <c r="D44" s="3">
        <f>D28/$D$36</f>
        <v>1.6520931672212334E-2</v>
      </c>
      <c r="E44" s="3">
        <f t="shared" si="16"/>
        <v>1.3182597338992736E-2</v>
      </c>
      <c r="F44" s="3">
        <f t="shared" si="16"/>
        <v>1.0906723099462803E-2</v>
      </c>
      <c r="G44" s="3">
        <f t="shared" si="16"/>
        <v>1.2098938762026676E-2</v>
      </c>
      <c r="H44" s="3">
        <f t="shared" si="16"/>
        <v>1.2730080554280229E-2</v>
      </c>
      <c r="I44" s="3">
        <f t="shared" si="16"/>
        <v>1.163660543595711E-2</v>
      </c>
      <c r="J44" s="3">
        <f t="shared" si="16"/>
        <v>1.1779893496853317E-2</v>
      </c>
      <c r="K44" s="3">
        <f t="shared" si="16"/>
        <v>1.3612950699043414E-2</v>
      </c>
      <c r="L44" s="3">
        <f t="shared" si="16"/>
        <v>1.5845622842798869E-2</v>
      </c>
      <c r="M44" s="3">
        <f>M28/M$36</f>
        <v>1.5768470807020263E-2</v>
      </c>
      <c r="N44" s="3">
        <f t="shared" ref="N44" si="19">N28/N$36</f>
        <v>7.7782579171553796E-3</v>
      </c>
      <c r="O44" s="14"/>
      <c r="Q44" s="77"/>
      <c r="R44" s="11" t="s">
        <v>6</v>
      </c>
      <c r="S44" s="3">
        <f>S28/$D$36</f>
        <v>2.4065619438210943E-2</v>
      </c>
      <c r="T44" s="3">
        <f t="shared" si="17"/>
        <v>3.0627082702211452E-2</v>
      </c>
      <c r="U44" s="3">
        <f t="shared" si="17"/>
        <v>2.6664231577024928E-2</v>
      </c>
      <c r="V44" s="3">
        <f t="shared" si="17"/>
        <v>2.5758477096966093E-2</v>
      </c>
      <c r="W44" s="3">
        <f t="shared" si="17"/>
        <v>2.7005082248218206E-2</v>
      </c>
      <c r="X44" s="3">
        <f t="shared" si="17"/>
        <v>2.6306163506675608E-2</v>
      </c>
      <c r="Y44" s="3">
        <f t="shared" si="17"/>
        <v>2.8443931758848885E-2</v>
      </c>
      <c r="Z44" s="3">
        <f t="shared" si="17"/>
        <v>3.1098005836575876E-2</v>
      </c>
      <c r="AA44" s="3">
        <f t="shared" si="17"/>
        <v>1.9003660671653669E-2</v>
      </c>
      <c r="AB44" s="3">
        <f>AB28/AB$36</f>
        <v>4.6375031494079115E-2</v>
      </c>
    </row>
    <row r="45" spans="2:28" x14ac:dyDescent="0.3">
      <c r="B45" s="77"/>
      <c r="C45" s="11" t="s">
        <v>2</v>
      </c>
      <c r="D45" s="3">
        <f>SUM(D40:D44)</f>
        <v>7.0339704403002384E-2</v>
      </c>
      <c r="E45" s="3">
        <f t="shared" ref="E45:M45" si="20">SUM(E40:E44)</f>
        <v>8.5095094278018119E-2</v>
      </c>
      <c r="F45" s="3">
        <f t="shared" si="20"/>
        <v>9.7061696239622339E-2</v>
      </c>
      <c r="G45" s="3">
        <f t="shared" si="20"/>
        <v>0.11054218111244168</v>
      </c>
      <c r="H45" s="3">
        <f t="shared" si="20"/>
        <v>0.11469593889561334</v>
      </c>
      <c r="I45" s="3">
        <f t="shared" si="20"/>
        <v>0.10917629457235474</v>
      </c>
      <c r="J45" s="3">
        <f t="shared" si="20"/>
        <v>9.5489753106341779E-2</v>
      </c>
      <c r="K45" s="3">
        <f t="shared" si="20"/>
        <v>8.004251492110212E-2</v>
      </c>
      <c r="L45" s="3">
        <f t="shared" si="20"/>
        <v>6.2951051145277687E-2</v>
      </c>
      <c r="M45" s="3">
        <f t="shared" si="20"/>
        <v>3.1072023555848281E-2</v>
      </c>
      <c r="N45" s="3">
        <f t="shared" ref="N45:O45" si="21">N29/N$36</f>
        <v>2.1050682140872894E-2</v>
      </c>
      <c r="O45" s="3">
        <f t="shared" si="21"/>
        <v>5.5377207062600317E-3</v>
      </c>
      <c r="Q45" s="77"/>
      <c r="R45" s="11" t="s">
        <v>2</v>
      </c>
      <c r="S45" s="3">
        <f>SUM(S40:S44)</f>
        <v>6.7747427068018257E-2</v>
      </c>
      <c r="T45" s="3">
        <f t="shared" ref="T45" si="22">SUM(T40:T44)</f>
        <v>9.1911541956982742E-2</v>
      </c>
      <c r="U45" s="3">
        <f t="shared" ref="U45" si="23">SUM(U40:U44)</f>
        <v>0.10142148357836422</v>
      </c>
      <c r="V45" s="3">
        <f t="shared" ref="V45" si="24">SUM(V40:V44)</f>
        <v>0.10392623438429506</v>
      </c>
      <c r="W45" s="3">
        <f t="shared" ref="W45" si="25">SUM(W40:W44)</f>
        <v>0.10931344540342225</v>
      </c>
      <c r="X45" s="3">
        <f t="shared" ref="X45" si="26">SUM(X40:X44)</f>
        <v>0.10278607571785649</v>
      </c>
      <c r="Y45" s="3">
        <f t="shared" ref="Y45" si="27">SUM(Y40:Y44)</f>
        <v>9.9933215955315402E-2</v>
      </c>
      <c r="Z45" s="3">
        <f t="shared" ref="Z45" si="28">SUM(Z40:Z44)</f>
        <v>8.5633511673151752E-2</v>
      </c>
      <c r="AA45" s="3">
        <f t="shared" ref="AA45" si="29">SUM(AA40:AA44)</f>
        <v>5.201336940951775E-2</v>
      </c>
      <c r="AB45" s="3">
        <f t="shared" ref="AB45" si="30">SUM(AB40:AB44)</f>
        <v>7.1586041824137067E-2</v>
      </c>
    </row>
    <row r="46" spans="2:28" x14ac:dyDescent="0.3">
      <c r="B46" s="77"/>
      <c r="C46" s="11" t="s">
        <v>59</v>
      </c>
      <c r="D46" s="3">
        <f t="shared" ref="D46:M46" si="31">SUM(D41:D44)</f>
        <v>6.7437901416079846E-2</v>
      </c>
      <c r="E46" s="3">
        <f t="shared" si="31"/>
        <v>8.1462737735695054E-2</v>
      </c>
      <c r="F46" s="3">
        <f t="shared" si="31"/>
        <v>9.3032720169298394E-2</v>
      </c>
      <c r="G46" s="3">
        <f t="shared" si="31"/>
        <v>0.10575215757525706</v>
      </c>
      <c r="H46" s="3">
        <f t="shared" si="31"/>
        <v>0.10947869276680995</v>
      </c>
      <c r="I46" s="3">
        <f t="shared" si="31"/>
        <v>0.10435541517745822</v>
      </c>
      <c r="J46" s="3">
        <f t="shared" si="31"/>
        <v>9.2060674519928998E-2</v>
      </c>
      <c r="K46" s="3">
        <f t="shared" si="31"/>
        <v>7.7916768865996244E-2</v>
      </c>
      <c r="L46" s="3">
        <f t="shared" si="31"/>
        <v>6.0833071854408532E-2</v>
      </c>
      <c r="M46" s="3">
        <f t="shared" si="31"/>
        <v>3.0200302196737826E-2</v>
      </c>
      <c r="N46" s="3">
        <f>SUM(N41:N44)</f>
        <v>2.0495092289647507E-2</v>
      </c>
      <c r="O46" s="3">
        <f>SUM(O41:O44)</f>
        <v>5.4574638844301767E-3</v>
      </c>
      <c r="Q46" s="77"/>
      <c r="R46" s="11" t="s">
        <v>59</v>
      </c>
      <c r="S46" s="3">
        <f t="shared" ref="S46:AB46" si="32">SUM(S41:S44)</f>
        <v>6.6315870927803139E-2</v>
      </c>
      <c r="T46" s="3">
        <f t="shared" si="32"/>
        <v>8.93365646773705E-2</v>
      </c>
      <c r="U46" s="3">
        <f t="shared" si="32"/>
        <v>9.8773323592974763E-2</v>
      </c>
      <c r="V46" s="3">
        <f t="shared" si="32"/>
        <v>0.10035693039857228</v>
      </c>
      <c r="W46" s="3">
        <f t="shared" si="32"/>
        <v>0.10630619793702824</v>
      </c>
      <c r="X46" s="3">
        <f t="shared" si="32"/>
        <v>9.8579528135097239E-2</v>
      </c>
      <c r="Y46" s="3">
        <f t="shared" si="32"/>
        <v>9.729221055187906E-2</v>
      </c>
      <c r="Z46" s="3">
        <f t="shared" si="32"/>
        <v>8.3323200389105054E-2</v>
      </c>
      <c r="AA46" s="3">
        <f t="shared" si="32"/>
        <v>5.0803756167435939E-2</v>
      </c>
      <c r="AB46" s="3">
        <f t="shared" si="32"/>
        <v>7.0672713529856393E-2</v>
      </c>
    </row>
    <row r="47" spans="2:28" x14ac:dyDescent="0.3">
      <c r="B47" s="84" t="s">
        <v>132</v>
      </c>
      <c r="C47" s="11" t="s">
        <v>7</v>
      </c>
      <c r="D47" s="3">
        <f>D30/$D$36</f>
        <v>1.0059583687998142E-3</v>
      </c>
      <c r="E47" s="3">
        <f t="shared" ref="E47:L47" si="33">E30/E$36</f>
        <v>2.0406497428781326E-3</v>
      </c>
      <c r="F47" s="3">
        <f t="shared" si="33"/>
        <v>2.2383200390688591E-3</v>
      </c>
      <c r="G47" s="3">
        <f t="shared" si="33"/>
        <v>2.9318247512078294E-3</v>
      </c>
      <c r="H47" s="3">
        <f t="shared" si="33"/>
        <v>3.7146792437080011E-3</v>
      </c>
      <c r="I47" s="3">
        <f t="shared" si="33"/>
        <v>3.449422325658715E-3</v>
      </c>
      <c r="J47" s="3">
        <f t="shared" si="33"/>
        <v>3.2677101823462965E-3</v>
      </c>
      <c r="K47" s="3">
        <f t="shared" si="33"/>
        <v>2.7798217643692259E-3</v>
      </c>
      <c r="L47" s="3">
        <f t="shared" si="33"/>
        <v>1.4904298713523691E-3</v>
      </c>
      <c r="M47" s="14"/>
      <c r="N47" s="14"/>
      <c r="O47" s="14"/>
      <c r="Q47" s="84" t="s">
        <v>132</v>
      </c>
      <c r="R47" s="11" t="s">
        <v>7</v>
      </c>
      <c r="S47" s="3">
        <f>S30/$D$36</f>
        <v>1.0446490752921149E-3</v>
      </c>
      <c r="T47" s="3">
        <f t="shared" ref="T47:AA47" si="34">T30/T$36</f>
        <v>1.514692517418964E-3</v>
      </c>
      <c r="U47" s="3">
        <f t="shared" si="34"/>
        <v>1.8871944723465133E-3</v>
      </c>
      <c r="V47" s="3">
        <f t="shared" si="34"/>
        <v>2.676977989292088E-3</v>
      </c>
      <c r="W47" s="3">
        <f t="shared" si="34"/>
        <v>2.9170300424021891E-3</v>
      </c>
      <c r="X47" s="3">
        <f t="shared" si="34"/>
        <v>2.2556849356824972E-3</v>
      </c>
      <c r="Y47" s="3">
        <f t="shared" si="34"/>
        <v>2.5802926355412543E-3</v>
      </c>
      <c r="Z47" s="3">
        <f t="shared" si="34"/>
        <v>1.55034046692607E-3</v>
      </c>
      <c r="AA47" s="3">
        <f t="shared" si="34"/>
        <v>6.0480662104090397E-4</v>
      </c>
      <c r="AB47" s="14"/>
    </row>
    <row r="48" spans="2:28" x14ac:dyDescent="0.3">
      <c r="B48" s="84"/>
      <c r="C48" s="11" t="s">
        <v>0</v>
      </c>
      <c r="D48" s="14"/>
      <c r="E48" s="3">
        <f t="shared" ref="E48:K50" si="35">E31/E$36</f>
        <v>7.5912170435066522E-3</v>
      </c>
      <c r="F48" s="3">
        <f t="shared" si="35"/>
        <v>1.3552010418362364E-2</v>
      </c>
      <c r="G48" s="3">
        <f t="shared" si="35"/>
        <v>1.2429285212866995E-2</v>
      </c>
      <c r="H48" s="3">
        <f t="shared" si="35"/>
        <v>1.1895321173671689E-2</v>
      </c>
      <c r="I48" s="3">
        <f t="shared" si="35"/>
        <v>1.2052198487241293E-2</v>
      </c>
      <c r="J48" s="3">
        <f t="shared" si="35"/>
        <v>1.1336130385670485E-2</v>
      </c>
      <c r="K48" s="3">
        <f t="shared" si="35"/>
        <v>6.13195977434388E-3</v>
      </c>
      <c r="L48" s="14"/>
      <c r="M48" s="14"/>
      <c r="N48" s="14"/>
      <c r="O48" s="14"/>
      <c r="Q48" s="84"/>
      <c r="R48" s="11" t="s">
        <v>0</v>
      </c>
      <c r="S48" s="14"/>
      <c r="T48" s="3">
        <f t="shared" ref="T48:Z50" si="36">T31/T$36</f>
        <v>3.1808542865798244E-3</v>
      </c>
      <c r="U48" s="3">
        <f t="shared" si="36"/>
        <v>6.2399172069521813E-3</v>
      </c>
      <c r="V48" s="3">
        <f t="shared" si="36"/>
        <v>5.800118976799524E-3</v>
      </c>
      <c r="W48" s="3">
        <f t="shared" si="36"/>
        <v>4.6612335729107144E-3</v>
      </c>
      <c r="X48" s="3">
        <f t="shared" si="36"/>
        <v>5.2429433640187768E-3</v>
      </c>
      <c r="Y48" s="3">
        <f t="shared" si="36"/>
        <v>4.674883127921802E-3</v>
      </c>
      <c r="Z48" s="3">
        <f t="shared" si="36"/>
        <v>2.0671206225680934E-3</v>
      </c>
      <c r="AA48" s="14"/>
      <c r="AB48" s="14"/>
    </row>
    <row r="49" spans="2:28" x14ac:dyDescent="0.3">
      <c r="B49" s="84"/>
      <c r="C49" s="11" t="s">
        <v>1</v>
      </c>
      <c r="D49" s="14"/>
      <c r="E49" s="3">
        <f t="shared" si="35"/>
        <v>3.6935760346094193E-2</v>
      </c>
      <c r="F49" s="3">
        <f t="shared" si="35"/>
        <v>6.666124043626892E-2</v>
      </c>
      <c r="G49" s="3">
        <f t="shared" si="35"/>
        <v>6.5615063798158318E-2</v>
      </c>
      <c r="H49" s="3">
        <f t="shared" si="35"/>
        <v>7.4377060812220883E-2</v>
      </c>
      <c r="I49" s="3">
        <f t="shared" si="35"/>
        <v>7.0235225667026849E-2</v>
      </c>
      <c r="J49" s="3">
        <f t="shared" si="35"/>
        <v>6.4103598515410684E-2</v>
      </c>
      <c r="K49" s="3">
        <f t="shared" si="35"/>
        <v>2.9269887989534789E-2</v>
      </c>
      <c r="L49" s="14"/>
      <c r="M49" s="14"/>
      <c r="N49" s="14"/>
      <c r="O49" s="14"/>
      <c r="Q49" s="84"/>
      <c r="R49" s="11" t="s">
        <v>1</v>
      </c>
      <c r="S49" s="14"/>
      <c r="T49" s="3">
        <f t="shared" si="36"/>
        <v>2.729475916388973E-2</v>
      </c>
      <c r="U49" s="3">
        <f t="shared" si="36"/>
        <v>5.7041974857699448E-2</v>
      </c>
      <c r="V49" s="3">
        <f t="shared" si="36"/>
        <v>6.5972635336109461E-2</v>
      </c>
      <c r="W49" s="3">
        <f t="shared" si="36"/>
        <v>7.2264156617448047E-2</v>
      </c>
      <c r="X49" s="3">
        <f t="shared" si="36"/>
        <v>6.7365725781869168E-2</v>
      </c>
      <c r="Y49" s="3">
        <f t="shared" si="36"/>
        <v>5.3730799587153176E-2</v>
      </c>
      <c r="Z49" s="3">
        <f t="shared" si="36"/>
        <v>1.9303258754863814E-2</v>
      </c>
      <c r="AA49" s="14"/>
      <c r="AB49" s="14"/>
    </row>
    <row r="50" spans="2:28" x14ac:dyDescent="0.3">
      <c r="B50" s="84"/>
      <c r="C50" s="11" t="s">
        <v>3</v>
      </c>
      <c r="D50" s="3">
        <f>D33/$D$36</f>
        <v>5.1497330341252034E-2</v>
      </c>
      <c r="E50" s="3">
        <f t="shared" si="35"/>
        <v>4.4771855358746226E-2</v>
      </c>
      <c r="F50" s="3">
        <f t="shared" si="35"/>
        <v>3.4958489337457266E-2</v>
      </c>
      <c r="G50" s="3">
        <f t="shared" si="35"/>
        <v>4.5174877152413591E-2</v>
      </c>
      <c r="H50" s="3">
        <f t="shared" si="35"/>
        <v>5.4593263491798487E-2</v>
      </c>
      <c r="I50" s="3">
        <f t="shared" si="35"/>
        <v>4.7834760202809412E-2</v>
      </c>
      <c r="J50" s="3">
        <f t="shared" si="35"/>
        <v>3.9010811683072452E-2</v>
      </c>
      <c r="K50" s="3">
        <f t="shared" si="35"/>
        <v>4.6970811871474123E-2</v>
      </c>
      <c r="L50" s="3">
        <f>L33/L$36</f>
        <v>4.4869783495450268E-2</v>
      </c>
      <c r="M50" s="14"/>
      <c r="N50" s="14"/>
      <c r="O50" s="14"/>
      <c r="Q50" s="84"/>
      <c r="R50" s="11" t="s">
        <v>3</v>
      </c>
      <c r="S50" s="3">
        <f>S33/$D$36</f>
        <v>6.4187882070726607E-2</v>
      </c>
      <c r="T50" s="3">
        <f t="shared" si="36"/>
        <v>5.6952438654953044E-2</v>
      </c>
      <c r="U50" s="3">
        <f t="shared" si="36"/>
        <v>5.0710741789182112E-2</v>
      </c>
      <c r="V50" s="3">
        <f t="shared" si="36"/>
        <v>7.2129684711481262E-2</v>
      </c>
      <c r="W50" s="3">
        <f t="shared" si="36"/>
        <v>8.5165248248278355E-2</v>
      </c>
      <c r="X50" s="3">
        <f t="shared" si="36"/>
        <v>7.4620496250685855E-2</v>
      </c>
      <c r="Y50" s="3">
        <f t="shared" si="36"/>
        <v>5.1363001639244732E-2</v>
      </c>
      <c r="Z50" s="3">
        <f t="shared" si="36"/>
        <v>5.9794503891050586E-2</v>
      </c>
      <c r="AA50" s="3">
        <f>AA33/AA$36</f>
        <v>4.9466815215661306E-2</v>
      </c>
      <c r="AB50" s="14"/>
    </row>
    <row r="51" spans="2:28" x14ac:dyDescent="0.3">
      <c r="B51" s="84"/>
      <c r="C51" s="11" t="s">
        <v>2</v>
      </c>
      <c r="D51" s="3">
        <f>SUM(D47:D50)</f>
        <v>5.2503288710051846E-2</v>
      </c>
      <c r="E51" s="3">
        <f t="shared" ref="E51:L51" si="37">SUM(E47:E50)</f>
        <v>9.1339482491225199E-2</v>
      </c>
      <c r="F51" s="3">
        <f t="shared" si="37"/>
        <v>0.11741006023115741</v>
      </c>
      <c r="G51" s="3">
        <f t="shared" si="37"/>
        <v>0.12615105091464673</v>
      </c>
      <c r="H51" s="3">
        <f t="shared" si="37"/>
        <v>0.14458032472139906</v>
      </c>
      <c r="I51" s="3">
        <f t="shared" si="37"/>
        <v>0.13357160668273627</v>
      </c>
      <c r="J51" s="3">
        <f t="shared" si="37"/>
        <v>0.11771825076649992</v>
      </c>
      <c r="K51" s="3">
        <f t="shared" si="37"/>
        <v>8.5152481399722008E-2</v>
      </c>
      <c r="L51" s="3">
        <f t="shared" si="37"/>
        <v>4.6360213366802634E-2</v>
      </c>
      <c r="M51" s="14"/>
      <c r="N51" s="14"/>
      <c r="O51" s="14"/>
      <c r="Q51" s="84"/>
      <c r="R51" s="11" t="s">
        <v>2</v>
      </c>
      <c r="S51" s="3">
        <f>SUM(S47:S50)</f>
        <v>6.5232531146018721E-2</v>
      </c>
      <c r="T51" s="3">
        <f t="shared" ref="T51" si="38">SUM(T47:T50)</f>
        <v>8.894274462284156E-2</v>
      </c>
      <c r="U51" s="3">
        <f t="shared" ref="U51" si="39">SUM(U47:U50)</f>
        <v>0.11587982832618025</v>
      </c>
      <c r="V51" s="3">
        <f t="shared" ref="V51" si="40">SUM(V47:V50)</f>
        <v>0.14657941701368232</v>
      </c>
      <c r="W51" s="3">
        <f t="shared" ref="W51" si="41">SUM(W47:W50)</f>
        <v>0.16500766848103932</v>
      </c>
      <c r="X51" s="3">
        <f t="shared" ref="X51" si="42">SUM(X47:X50)</f>
        <v>0.14948485033225628</v>
      </c>
      <c r="Y51" s="3">
        <f t="shared" ref="Y51" si="43">SUM(Y47:Y50)</f>
        <v>0.11234897698986096</v>
      </c>
      <c r="Z51" s="3">
        <f t="shared" ref="Z51" si="44">SUM(Z47:Z50)</f>
        <v>8.2715223735408572E-2</v>
      </c>
      <c r="AA51" s="3">
        <f t="shared" ref="AA51" si="45">SUM(AA47:AA50)</f>
        <v>5.0071621836702211E-2</v>
      </c>
      <c r="AB51" s="14"/>
    </row>
    <row r="52" spans="2:28" x14ac:dyDescent="0.3">
      <c r="B52" s="84"/>
      <c r="C52" s="11" t="s">
        <v>59</v>
      </c>
      <c r="D52" s="3">
        <f>SUM(D48:D50)</f>
        <v>5.1497330341252034E-2</v>
      </c>
      <c r="E52" s="3">
        <f t="shared" ref="E52:L52" si="46">SUM(E48:E50)</f>
        <v>8.9298832748347073E-2</v>
      </c>
      <c r="F52" s="3">
        <f t="shared" si="46"/>
        <v>0.11517174019208855</v>
      </c>
      <c r="G52" s="3">
        <f t="shared" si="46"/>
        <v>0.12321922616343892</v>
      </c>
      <c r="H52" s="3">
        <f t="shared" si="46"/>
        <v>0.14086564547769106</v>
      </c>
      <c r="I52" s="3">
        <f t="shared" si="46"/>
        <v>0.13012218435707756</v>
      </c>
      <c r="J52" s="3">
        <f t="shared" si="46"/>
        <v>0.11445054058415362</v>
      </c>
      <c r="K52" s="3">
        <f t="shared" si="46"/>
        <v>8.2372659635352785E-2</v>
      </c>
      <c r="L52" s="3">
        <f t="shared" si="46"/>
        <v>4.4869783495450268E-2</v>
      </c>
      <c r="M52" s="14"/>
      <c r="N52" s="14"/>
      <c r="O52" s="14"/>
      <c r="Q52" s="84"/>
      <c r="R52" s="11" t="s">
        <v>59</v>
      </c>
      <c r="S52" s="3">
        <f>SUM(S48:S50)</f>
        <v>6.4187882070726607E-2</v>
      </c>
      <c r="T52" s="3">
        <f t="shared" ref="T52:AA52" si="47">SUM(T48:T50)</f>
        <v>8.7428052105422593E-2</v>
      </c>
      <c r="U52" s="3">
        <f t="shared" si="47"/>
        <v>0.11399263385383374</v>
      </c>
      <c r="V52" s="3">
        <f t="shared" si="47"/>
        <v>0.14390243902439026</v>
      </c>
      <c r="W52" s="3">
        <f t="shared" si="47"/>
        <v>0.16209063843863714</v>
      </c>
      <c r="X52" s="3">
        <f t="shared" si="47"/>
        <v>0.1472291653965738</v>
      </c>
      <c r="Y52" s="3">
        <f t="shared" si="47"/>
        <v>0.10976868435431972</v>
      </c>
      <c r="Z52" s="3">
        <f t="shared" si="47"/>
        <v>8.1164883268482493E-2</v>
      </c>
      <c r="AA52" s="3">
        <f t="shared" si="47"/>
        <v>4.9466815215661306E-2</v>
      </c>
      <c r="AB52" s="14"/>
    </row>
    <row r="53" spans="2:28" x14ac:dyDescent="0.3">
      <c r="B53" s="77" t="s">
        <v>130</v>
      </c>
      <c r="C53" s="77"/>
      <c r="D53" s="3">
        <f>1-D54</f>
        <v>0.12284299311305424</v>
      </c>
      <c r="E53" s="3">
        <f t="shared" ref="E53:M53" si="48">1-E54</f>
        <v>0.17643457676924335</v>
      </c>
      <c r="F53" s="3">
        <f t="shared" si="48"/>
        <v>0.21447175647077976</v>
      </c>
      <c r="G53" s="3">
        <f t="shared" si="48"/>
        <v>0.23669323202708836</v>
      </c>
      <c r="H53" s="3">
        <f t="shared" si="48"/>
        <v>0.25927626361701239</v>
      </c>
      <c r="I53" s="3">
        <f t="shared" si="48"/>
        <v>0.24274790125509105</v>
      </c>
      <c r="J53" s="3">
        <f t="shared" si="48"/>
        <v>0.21320800387284167</v>
      </c>
      <c r="K53" s="3">
        <f t="shared" si="48"/>
        <v>0.16519499632082413</v>
      </c>
      <c r="L53" s="3">
        <f t="shared" si="48"/>
        <v>0.10931126451208029</v>
      </c>
      <c r="M53" s="3">
        <f t="shared" si="48"/>
        <v>3.107202355584826E-2</v>
      </c>
      <c r="N53" s="3">
        <f>N46</f>
        <v>2.0495092289647507E-2</v>
      </c>
      <c r="O53" s="3">
        <f>O46</f>
        <v>5.4574638844301767E-3</v>
      </c>
      <c r="Q53" s="77" t="s">
        <v>130</v>
      </c>
      <c r="R53" s="77"/>
      <c r="S53" s="3">
        <f>1-S54</f>
        <v>0.10966465652021318</v>
      </c>
      <c r="T53" s="3">
        <f t="shared" ref="T53:AB53" si="49">1-T54</f>
        <v>0.18085428657982427</v>
      </c>
      <c r="U53" s="3">
        <f t="shared" si="49"/>
        <v>0.21730131190454449</v>
      </c>
      <c r="V53" s="3">
        <f t="shared" si="49"/>
        <v>0.25050565139797742</v>
      </c>
      <c r="W53" s="3">
        <f t="shared" si="49"/>
        <v>0.27432111388446156</v>
      </c>
      <c r="X53" s="3">
        <f t="shared" si="49"/>
        <v>0.25227092605011281</v>
      </c>
      <c r="Y53" s="3">
        <f t="shared" si="49"/>
        <v>0.21228219294517636</v>
      </c>
      <c r="Z53" s="3">
        <f t="shared" si="49"/>
        <v>0.16834873540856032</v>
      </c>
      <c r="AA53" s="3">
        <f t="shared" si="49"/>
        <v>0.10208499124621995</v>
      </c>
      <c r="AB53" s="3">
        <f t="shared" si="49"/>
        <v>7.1586041824137081E-2</v>
      </c>
    </row>
    <row r="54" spans="2:28" x14ac:dyDescent="0.3">
      <c r="B54" s="77" t="s">
        <v>60</v>
      </c>
      <c r="C54" s="77"/>
      <c r="D54" s="3">
        <f>D35/$D$36</f>
        <v>0.87715700688694576</v>
      </c>
      <c r="E54" s="3">
        <f t="shared" ref="E54:O54" si="50">E35/E$36</f>
        <v>0.82356542323075665</v>
      </c>
      <c r="F54" s="3">
        <f t="shared" si="50"/>
        <v>0.78552824352922024</v>
      </c>
      <c r="G54" s="3">
        <f t="shared" si="50"/>
        <v>0.76330676797291164</v>
      </c>
      <c r="H54" s="3">
        <f t="shared" si="50"/>
        <v>0.74072373638298761</v>
      </c>
      <c r="I54" s="3">
        <f t="shared" si="50"/>
        <v>0.75725209874490895</v>
      </c>
      <c r="J54" s="3">
        <f t="shared" si="50"/>
        <v>0.78679199612715833</v>
      </c>
      <c r="K54" s="3">
        <f t="shared" si="50"/>
        <v>0.83480500367917587</v>
      </c>
      <c r="L54" s="3">
        <f t="shared" si="50"/>
        <v>0.89068873548791971</v>
      </c>
      <c r="M54" s="3">
        <f t="shared" si="50"/>
        <v>0.96892797644415174</v>
      </c>
      <c r="N54" s="3">
        <f t="shared" si="50"/>
        <v>0.97894931785912709</v>
      </c>
      <c r="O54" s="3">
        <f t="shared" si="50"/>
        <v>0.99446227929373998</v>
      </c>
      <c r="Q54" s="77" t="s">
        <v>60</v>
      </c>
      <c r="R54" s="77"/>
      <c r="S54" s="3">
        <f>S35/S36</f>
        <v>0.89033534347978682</v>
      </c>
      <c r="T54" s="3">
        <f t="shared" ref="T54:AB54" si="51">T35/T36</f>
        <v>0.81914571342017573</v>
      </c>
      <c r="U54" s="3">
        <f t="shared" si="51"/>
        <v>0.78269868809545551</v>
      </c>
      <c r="V54" s="3">
        <f t="shared" si="51"/>
        <v>0.74949434860202258</v>
      </c>
      <c r="W54" s="3">
        <f t="shared" si="51"/>
        <v>0.72567888611553844</v>
      </c>
      <c r="X54" s="3">
        <f t="shared" si="51"/>
        <v>0.74772907394988719</v>
      </c>
      <c r="Y54" s="3">
        <f t="shared" si="51"/>
        <v>0.78771780705482364</v>
      </c>
      <c r="Z54" s="3">
        <f t="shared" si="51"/>
        <v>0.83165126459143968</v>
      </c>
      <c r="AA54" s="3">
        <f t="shared" si="51"/>
        <v>0.89791500875378005</v>
      </c>
      <c r="AB54" s="3">
        <f t="shared" si="51"/>
        <v>0.92841395817586292</v>
      </c>
    </row>
    <row r="56" spans="2:28" x14ac:dyDescent="0.3">
      <c r="B56" s="80" t="s">
        <v>55</v>
      </c>
      <c r="C56" s="80"/>
      <c r="D56" s="60" t="s">
        <v>161</v>
      </c>
      <c r="E56" s="60"/>
      <c r="F56" s="60"/>
      <c r="G56" s="60"/>
      <c r="H56" s="60"/>
      <c r="I56" s="60"/>
      <c r="J56" s="60"/>
      <c r="K56" s="60"/>
      <c r="L56" s="60"/>
      <c r="M56" s="60"/>
      <c r="N56" s="60"/>
      <c r="O56" s="60"/>
      <c r="Q56" s="80" t="s">
        <v>56</v>
      </c>
      <c r="R56" s="80"/>
      <c r="S56" s="60" t="s">
        <v>161</v>
      </c>
      <c r="T56" s="60"/>
      <c r="U56" s="60"/>
      <c r="V56" s="60"/>
      <c r="W56" s="60"/>
      <c r="X56" s="60"/>
      <c r="Y56" s="60"/>
      <c r="Z56" s="60"/>
      <c r="AA56" s="60"/>
      <c r="AB56" s="60"/>
    </row>
    <row r="57" spans="2:28" x14ac:dyDescent="0.3">
      <c r="B57" s="80"/>
      <c r="C57" s="80"/>
      <c r="D57" s="2">
        <v>1</v>
      </c>
      <c r="E57" s="2">
        <v>2</v>
      </c>
      <c r="F57" s="2">
        <v>3</v>
      </c>
      <c r="G57" s="2">
        <v>4</v>
      </c>
      <c r="H57" s="2">
        <v>5</v>
      </c>
      <c r="I57" s="2">
        <v>6</v>
      </c>
      <c r="J57" s="2">
        <v>7</v>
      </c>
      <c r="K57" s="2">
        <v>8</v>
      </c>
      <c r="L57" s="2">
        <v>9</v>
      </c>
      <c r="M57" s="10" t="s">
        <v>4</v>
      </c>
      <c r="N57" s="2" t="s">
        <v>129</v>
      </c>
      <c r="O57" s="2" t="s">
        <v>128</v>
      </c>
      <c r="Q57" s="80"/>
      <c r="R57" s="80"/>
      <c r="S57" s="2">
        <v>1</v>
      </c>
      <c r="T57" s="2">
        <v>2</v>
      </c>
      <c r="U57" s="2">
        <v>3</v>
      </c>
      <c r="V57" s="2">
        <v>4</v>
      </c>
      <c r="W57" s="2">
        <v>5</v>
      </c>
      <c r="X57" s="2">
        <v>6</v>
      </c>
      <c r="Y57" s="2">
        <v>7</v>
      </c>
      <c r="Z57" s="2">
        <v>8</v>
      </c>
      <c r="AA57" s="2">
        <v>9</v>
      </c>
      <c r="AB57" s="10" t="s">
        <v>4</v>
      </c>
    </row>
    <row r="58" spans="2:28" x14ac:dyDescent="0.3">
      <c r="B58" s="77" t="s">
        <v>54</v>
      </c>
      <c r="C58" s="11" t="s">
        <v>7</v>
      </c>
      <c r="D58" s="14"/>
      <c r="E58" s="14"/>
      <c r="F58" s="14"/>
      <c r="G58" s="14"/>
      <c r="H58" s="14"/>
      <c r="I58" s="14"/>
      <c r="J58" s="14"/>
      <c r="K58" s="14"/>
      <c r="L58" s="14"/>
      <c r="M58" s="14"/>
      <c r="N58" s="14"/>
      <c r="O58" s="14"/>
      <c r="Q58" s="77" t="s">
        <v>54</v>
      </c>
      <c r="R58" s="11" t="s">
        <v>7</v>
      </c>
      <c r="S58" s="14"/>
      <c r="T58" s="14"/>
      <c r="U58" s="14"/>
      <c r="V58" s="14"/>
      <c r="W58" s="14"/>
      <c r="X58" s="14"/>
      <c r="Y58" s="14"/>
      <c r="Z58" s="14"/>
      <c r="AA58" s="14"/>
      <c r="AB58" s="14"/>
    </row>
    <row r="59" spans="2:28" x14ac:dyDescent="0.3">
      <c r="B59" s="77"/>
      <c r="C59" s="11"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4"/>
      <c r="N59" s="14"/>
      <c r="O59" s="14"/>
      <c r="Q59" s="77"/>
      <c r="R59" s="11"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4"/>
    </row>
    <row r="60" spans="2:28" x14ac:dyDescent="0.3">
      <c r="B60" s="77"/>
      <c r="C60" s="11"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4"/>
      <c r="N60" s="14"/>
      <c r="O60" s="14"/>
      <c r="Q60" s="77"/>
      <c r="R60" s="11"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4"/>
    </row>
    <row r="61" spans="2:28" x14ac:dyDescent="0.3">
      <c r="B61" s="77"/>
      <c r="C61" s="11" t="s">
        <v>3</v>
      </c>
      <c r="D61" s="16">
        <f>0.168563494857053%</f>
        <v>1.6856349485705299E-3</v>
      </c>
      <c r="E61" s="16">
        <v>9.8635065900113412E-3</v>
      </c>
      <c r="F61" s="16">
        <v>1.7427353435801166E-2</v>
      </c>
      <c r="G61" s="16">
        <v>7.8610817787164149E-3</v>
      </c>
      <c r="H61" s="16">
        <v>7.3213657162970779E-3</v>
      </c>
      <c r="I61" s="16">
        <v>7.5090930423559778E-3</v>
      </c>
      <c r="J61" s="16">
        <v>1.843247682740819E-2</v>
      </c>
      <c r="K61" s="16">
        <v>9.8830615198091439E-3</v>
      </c>
      <c r="L61" s="16">
        <v>1.6895459345300952E-3</v>
      </c>
      <c r="M61" s="55">
        <v>3.6137510266338146E-3</v>
      </c>
      <c r="N61" s="17">
        <v>3.5198873636043647E-3</v>
      </c>
      <c r="O61" s="17">
        <v>5.8273690797450031E-4</v>
      </c>
      <c r="Q61" s="77"/>
      <c r="R61" s="11" t="s">
        <v>3</v>
      </c>
      <c r="S61" s="16">
        <v>1.4823232047317797E-3</v>
      </c>
      <c r="T61" s="16">
        <v>1.0063044262098052E-2</v>
      </c>
      <c r="U61" s="16">
        <v>2.1808725675513257E-2</v>
      </c>
      <c r="V61" s="16">
        <v>1.3446528923512851E-2</v>
      </c>
      <c r="W61" s="16">
        <v>1.2637988993659153E-2</v>
      </c>
      <c r="X61" s="16">
        <v>1.2929354734146971E-2</v>
      </c>
      <c r="Y61" s="16">
        <v>2.247158273512305E-2</v>
      </c>
      <c r="Z61" s="16">
        <v>9.931929678878534E-3</v>
      </c>
      <c r="AA61" s="16">
        <v>1.5296701375610503E-3</v>
      </c>
      <c r="AB61" s="16">
        <f>1.6%/7</f>
        <v>2.2857142857142859E-3</v>
      </c>
    </row>
    <row r="62" spans="2:28" x14ac:dyDescent="0.3">
      <c r="B62" s="77"/>
      <c r="C62" s="11" t="s">
        <v>6</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6">
        <v>1.8E-3</v>
      </c>
      <c r="N62" s="16">
        <v>1.8E-3</v>
      </c>
      <c r="O62" s="12"/>
      <c r="Q62" s="77"/>
      <c r="R62" s="11" t="s">
        <v>6</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6">
        <f>4.93%/7</f>
        <v>7.0428571428571424E-3</v>
      </c>
    </row>
    <row r="63" spans="2:28" x14ac:dyDescent="0.3">
      <c r="B63" s="77"/>
      <c r="C63" s="11" t="s">
        <v>2</v>
      </c>
      <c r="D63" s="3">
        <f>SUM(D59:D62)</f>
        <v>3.7347451992647343E-2</v>
      </c>
      <c r="E63" s="3">
        <f t="shared" ref="E63:O63" si="52">SUM(E59:E62)</f>
        <v>4.9365911846376474E-2</v>
      </c>
      <c r="F63" s="3">
        <f t="shared" si="52"/>
        <v>6.0216942391176816E-2</v>
      </c>
      <c r="G63" s="3">
        <f t="shared" si="52"/>
        <v>7.5796354961085707E-2</v>
      </c>
      <c r="H63" s="3">
        <f t="shared" si="52"/>
        <v>7.6439712151433373E-2</v>
      </c>
      <c r="I63" s="3">
        <f t="shared" si="52"/>
        <v>7.6584418631937115E-2</v>
      </c>
      <c r="J63" s="3">
        <f t="shared" si="52"/>
        <v>6.0445735069811095E-2</v>
      </c>
      <c r="K63" s="3">
        <f t="shared" si="52"/>
        <v>4.961230396182878E-2</v>
      </c>
      <c r="L63" s="3">
        <f t="shared" si="52"/>
        <v>3.8043607493449094E-2</v>
      </c>
      <c r="M63" s="16">
        <f t="shared" si="52"/>
        <v>5.4137510266338146E-3</v>
      </c>
      <c r="N63" s="16">
        <f t="shared" si="52"/>
        <v>5.3198873636043642E-3</v>
      </c>
      <c r="O63" s="16">
        <f t="shared" si="52"/>
        <v>5.8273690797450031E-4</v>
      </c>
      <c r="Q63" s="77"/>
      <c r="R63" s="11" t="s">
        <v>2</v>
      </c>
      <c r="S63" s="3">
        <f>SUM(S59:S62)</f>
        <v>2.4243450644464596E-2</v>
      </c>
      <c r="T63" s="3">
        <f t="shared" ref="T63" si="53">SUM(T59:T62)</f>
        <v>4.3881501553343603E-2</v>
      </c>
      <c r="U63" s="3">
        <f t="shared" ref="U63" si="54">SUM(U59:U62)</f>
        <v>5.9615251539685832E-2</v>
      </c>
      <c r="V63" s="3">
        <f t="shared" ref="V63" si="55">SUM(V59:V62)</f>
        <v>6.7409285097735E-2</v>
      </c>
      <c r="W63" s="3">
        <f t="shared" ref="W63" si="56">SUM(W59:W62)</f>
        <v>7.1657761801223019E-2</v>
      </c>
      <c r="X63" s="3">
        <f t="shared" ref="X63" si="57">SUM(X59:X62)</f>
        <v>6.7394716810710603E-2</v>
      </c>
      <c r="Y63" s="3">
        <f t="shared" ref="Y63" si="58">SUM(Y59:Y62)</f>
        <v>5.9429505880124849E-2</v>
      </c>
      <c r="Z63" s="3">
        <f t="shared" ref="Z63" si="59">SUM(Z59:Z62)</f>
        <v>4.3732176611343598E-2</v>
      </c>
      <c r="AA63" s="3">
        <f t="shared" ref="AA63" si="60">SUM(AA59:AA62)</f>
        <v>2.4272587218513376E-2</v>
      </c>
      <c r="AB63" s="16">
        <f t="shared" ref="AB63" si="61">SUM(AB59:AB62)</f>
        <v>9.3285714285714291E-3</v>
      </c>
    </row>
    <row r="64" spans="2:28" ht="15" customHeight="1" x14ac:dyDescent="0.3">
      <c r="B64" s="81" t="s">
        <v>133</v>
      </c>
      <c r="C64" s="15" t="s">
        <v>7</v>
      </c>
      <c r="D64" s="14"/>
      <c r="E64" s="14"/>
      <c r="F64" s="14"/>
      <c r="G64" s="14"/>
      <c r="H64" s="14"/>
      <c r="I64" s="14"/>
      <c r="J64" s="14"/>
      <c r="K64" s="14"/>
      <c r="L64" s="14"/>
      <c r="M64" s="14"/>
      <c r="N64" s="12"/>
      <c r="O64" s="12"/>
      <c r="Q64" s="84" t="s">
        <v>133</v>
      </c>
      <c r="R64" s="15" t="s">
        <v>7</v>
      </c>
      <c r="S64" s="14"/>
      <c r="T64" s="14"/>
      <c r="U64" s="14"/>
      <c r="V64" s="14"/>
      <c r="W64" s="14"/>
      <c r="X64" s="14"/>
      <c r="Y64" s="14"/>
      <c r="Z64" s="14"/>
      <c r="AA64" s="14"/>
      <c r="AB64" s="14"/>
    </row>
    <row r="65" spans="2:28" x14ac:dyDescent="0.3">
      <c r="B65" s="82"/>
      <c r="C65" s="15" t="s">
        <v>0</v>
      </c>
      <c r="D65" s="14"/>
      <c r="E65" s="3">
        <v>6.3333333333333332E-3</v>
      </c>
      <c r="F65" s="3">
        <v>1.2666666666666666E-2</v>
      </c>
      <c r="G65" s="3">
        <v>1.2666666666666666E-2</v>
      </c>
      <c r="H65" s="3">
        <v>1.2666666666666666E-2</v>
      </c>
      <c r="I65" s="3">
        <v>1.2666666666666666E-2</v>
      </c>
      <c r="J65" s="3">
        <v>1.2666666666666666E-2</v>
      </c>
      <c r="K65" s="3">
        <v>6.3333333333333332E-3</v>
      </c>
      <c r="L65" s="14"/>
      <c r="M65" s="14"/>
      <c r="N65" s="12"/>
      <c r="O65" s="12"/>
      <c r="Q65" s="84"/>
      <c r="R65" s="15" t="s">
        <v>0</v>
      </c>
      <c r="S65" s="14"/>
      <c r="T65" s="3">
        <v>2.185243053658643E-3</v>
      </c>
      <c r="U65" s="3">
        <v>5.0000000000000001E-3</v>
      </c>
      <c r="V65" s="3">
        <v>5.0000000000000001E-3</v>
      </c>
      <c r="W65" s="3">
        <v>4.6666666666666671E-3</v>
      </c>
      <c r="X65" s="3">
        <v>5.0000000000000001E-3</v>
      </c>
      <c r="Y65" s="3">
        <v>5.0000000000000001E-3</v>
      </c>
      <c r="Z65" s="3">
        <v>2.185243053658643E-3</v>
      </c>
      <c r="AA65" s="14"/>
      <c r="AB65" s="14"/>
    </row>
    <row r="66" spans="2:28" x14ac:dyDescent="0.3">
      <c r="B66" s="82"/>
      <c r="C66" s="15" t="s">
        <v>1</v>
      </c>
      <c r="D66" s="14"/>
      <c r="E66" s="3">
        <v>2.6125386209863505E-2</v>
      </c>
      <c r="F66" s="3">
        <v>5.5723727951816654E-2</v>
      </c>
      <c r="G66" s="3">
        <v>6.2970784934882076E-2</v>
      </c>
      <c r="H66" s="3">
        <v>6.6036997927177446E-2</v>
      </c>
      <c r="I66" s="3">
        <v>6.2466267746098793E-2</v>
      </c>
      <c r="J66" s="3">
        <v>5.6412061480699292E-2</v>
      </c>
      <c r="K66" s="3">
        <v>2.6610348468848997E-2</v>
      </c>
      <c r="L66" s="14"/>
      <c r="M66" s="14"/>
      <c r="N66" s="12"/>
      <c r="O66" s="12"/>
      <c r="Q66" s="84"/>
      <c r="R66" s="15" t="s">
        <v>1</v>
      </c>
      <c r="S66" s="14"/>
      <c r="T66" s="3">
        <v>1.6742603862781303E-2</v>
      </c>
      <c r="U66" s="3">
        <v>4.1778205114197164E-2</v>
      </c>
      <c r="V66" s="3">
        <v>5.4889663436149018E-2</v>
      </c>
      <c r="W66" s="3">
        <v>5.9194592251856547E-2</v>
      </c>
      <c r="X66" s="3">
        <v>5.4186743587222162E-2</v>
      </c>
      <c r="Y66" s="3">
        <v>4.1450418656148361E-2</v>
      </c>
      <c r="Z66" s="3">
        <v>1.6604205136049589E-2</v>
      </c>
      <c r="AA66" s="14"/>
      <c r="AB66" s="14"/>
    </row>
    <row r="67" spans="2:28" x14ac:dyDescent="0.3">
      <c r="B67" s="82"/>
      <c r="C67" s="15" t="s">
        <v>3</v>
      </c>
      <c r="D67" s="16">
        <v>1.5933356799249093E-2</v>
      </c>
      <c r="E67" s="16">
        <v>1.5984199616723378E-2</v>
      </c>
      <c r="F67" s="16">
        <v>1.4834369744612618E-2</v>
      </c>
      <c r="G67" s="16">
        <v>1.4298564668152842E-2</v>
      </c>
      <c r="H67" s="16">
        <v>1.4259454808557238E-2</v>
      </c>
      <c r="I67" s="16">
        <v>1.467010833431108E-2</v>
      </c>
      <c r="J67" s="16">
        <v>1.5374085807031954E-2</v>
      </c>
      <c r="K67" s="16">
        <v>1.6840705541867104E-2</v>
      </c>
      <c r="L67" s="16">
        <v>1.6433963002072824E-2</v>
      </c>
      <c r="M67" s="14"/>
      <c r="N67" s="12"/>
      <c r="O67" s="12"/>
      <c r="Q67" s="84"/>
      <c r="R67" s="15" t="s">
        <v>3</v>
      </c>
      <c r="S67" s="16">
        <v>1.5714549824366798E-2</v>
      </c>
      <c r="T67" s="16">
        <v>1.9630306501913934E-2</v>
      </c>
      <c r="U67" s="16">
        <v>1.9421183273778675E-2</v>
      </c>
      <c r="V67" s="16">
        <v>2.212463138242577E-2</v>
      </c>
      <c r="W67" s="16">
        <v>2.3164185980257556E-2</v>
      </c>
      <c r="X67" s="16">
        <v>2.2594400952874537E-2</v>
      </c>
      <c r="Y67" s="16">
        <v>1.923933698844367E-2</v>
      </c>
      <c r="Z67" s="16">
        <v>2.0260706957741955E-2</v>
      </c>
      <c r="AA67" s="16">
        <v>1.5656965167344043E-2</v>
      </c>
      <c r="AB67" s="14"/>
    </row>
    <row r="68" spans="2:28" x14ac:dyDescent="0.3">
      <c r="B68" s="83"/>
      <c r="C68" s="15"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4"/>
      <c r="N68" s="12"/>
      <c r="O68" s="12"/>
      <c r="Q68" s="84"/>
      <c r="R68" s="15" t="s">
        <v>2</v>
      </c>
      <c r="S68" s="3">
        <f t="shared" ref="S68:AA68" si="62">SUM(S65:S67)</f>
        <v>1.5714549824366798E-2</v>
      </c>
      <c r="T68" s="3">
        <f t="shared" si="62"/>
        <v>3.8558153418353877E-2</v>
      </c>
      <c r="U68" s="3">
        <f t="shared" si="62"/>
        <v>6.6199388387975844E-2</v>
      </c>
      <c r="V68" s="3">
        <f t="shared" si="62"/>
        <v>8.2014294818574779E-2</v>
      </c>
      <c r="W68" s="3">
        <f t="shared" si="62"/>
        <v>8.7025444898780779E-2</v>
      </c>
      <c r="X68" s="3">
        <f t="shared" si="62"/>
        <v>8.178114454009669E-2</v>
      </c>
      <c r="Y68" s="3">
        <f t="shared" si="62"/>
        <v>6.5689755644592035E-2</v>
      </c>
      <c r="Z68" s="3">
        <f t="shared" si="62"/>
        <v>3.9050155147450187E-2</v>
      </c>
      <c r="AA68" s="3">
        <f t="shared" si="62"/>
        <v>1.5656965167344043E-2</v>
      </c>
      <c r="AB68" s="14"/>
    </row>
    <row r="69" spans="2:28" ht="15" customHeight="1" x14ac:dyDescent="0.3">
      <c r="B69" s="81" t="s">
        <v>164</v>
      </c>
      <c r="C69" s="2" t="s">
        <v>137</v>
      </c>
      <c r="D69" s="26"/>
      <c r="E69" s="26"/>
      <c r="F69" s="27">
        <f>'Wait Distribution'!C40+'Wait Distribution'!C44</f>
        <v>4.8887324494505061E-3</v>
      </c>
      <c r="G69" s="27">
        <f>'Wait Distribution'!D40+'Wait Distribution'!D44+'Wait Distribution'!C36</f>
        <v>1.3434236771089993E-2</v>
      </c>
      <c r="H69" s="27">
        <f>'Wait Distribution'!D36+'Wait Distribution'!E36+'Wait Distribution'!E40+'Wait Distribution'!E44</f>
        <v>2.0511165864914548E-2</v>
      </c>
      <c r="I69" s="27">
        <f>'Wait Distribution'!G32+'Wait Distribution'!F36+'Wait Distribution'!F40+'Wait Distribution'!F44</f>
        <v>3.6798466893503849E-2</v>
      </c>
      <c r="J69" s="27">
        <f>'Wait Distribution'!H32+'Wait Distribution'!G36+'Wait Distribution'!G40+'Wait Distribution'!G44</f>
        <v>4.0304665806249758E-2</v>
      </c>
      <c r="K69" s="27">
        <f>'Wait Distribution'!I32+'Wait Distribution'!H36+'Wait Distribution'!H40+'Wait Distribution'!H44</f>
        <v>4.3640736829754785E-2</v>
      </c>
      <c r="L69" s="27">
        <f>'Wait Distribution'!J32+'Wait Distribution'!I36+'Wait Distribution'!I40+'Wait Distribution'!I44</f>
        <v>4.6118346435136293E-2</v>
      </c>
      <c r="M69" s="26"/>
      <c r="N69" s="12"/>
      <c r="O69" s="12"/>
      <c r="Q69" s="81" t="s">
        <v>164</v>
      </c>
      <c r="R69" s="2" t="s">
        <v>137</v>
      </c>
      <c r="S69" s="26"/>
      <c r="T69" s="26"/>
      <c r="U69" s="27">
        <v>5.3674961888049363E-3</v>
      </c>
      <c r="V69" s="27">
        <v>1.6196442480504565E-2</v>
      </c>
      <c r="W69" s="27">
        <v>2.7510312199764207E-2</v>
      </c>
      <c r="X69" s="27">
        <v>3.5685818111283865E-2</v>
      </c>
      <c r="Y69" s="27">
        <v>4.4153793465050661E-2</v>
      </c>
      <c r="Z69" s="27">
        <v>4.8568112041557934E-2</v>
      </c>
      <c r="AA69" s="27">
        <v>4.9586451239433976E-2</v>
      </c>
      <c r="AB69" s="26"/>
    </row>
    <row r="70" spans="2:28" x14ac:dyDescent="0.3">
      <c r="B70" s="82"/>
      <c r="C70" s="2" t="s">
        <v>136</v>
      </c>
      <c r="D70" s="26"/>
      <c r="E70" s="27">
        <f>'Wait Distribution'!C40+'Wait Distribution'!C44</f>
        <v>4.8887324494505061E-3</v>
      </c>
      <c r="F70" s="27">
        <f>'Wait Distribution'!D40+'Wait Distribution'!D44</f>
        <v>5.0099730141968789E-3</v>
      </c>
      <c r="G70" s="27">
        <f>'Wait Distribution'!D36+'Wait Distribution'!E40+'Wait Distribution'!E44</f>
        <v>1.2036059290547145E-2</v>
      </c>
      <c r="H70" s="27">
        <f>'Wait Distribution'!G32+'Wait Distribution'!F40+'Wait Distribution'!F44</f>
        <v>2.9473190191247212E-2</v>
      </c>
      <c r="I70" s="27">
        <f>'Wait Distribution'!H32+'Wait Distribution'!G40+'Wait Distribution'!G44</f>
        <v>3.4481207712464317E-2</v>
      </c>
      <c r="J70" s="27">
        <f>'Wait Distribution'!I32+'Wait Distribution'!H40+'Wait Distribution'!H44</f>
        <v>3.6706558723454186E-2</v>
      </c>
      <c r="K70" s="27">
        <f>'Wait Distribution'!J32+'Wait Distribution'!I40+'Wait Distribution'!I44</f>
        <v>3.7271696194610654E-2</v>
      </c>
      <c r="L70" s="27">
        <f>'Wait Distribution'!J40+'Wait Distribution'!J44+'Wait Distribution'!K32</f>
        <v>3.4839062927764092E-2</v>
      </c>
      <c r="M70" s="26"/>
      <c r="N70" s="12"/>
      <c r="O70" s="12"/>
      <c r="Q70" s="82"/>
      <c r="R70" s="2" t="s">
        <v>136</v>
      </c>
      <c r="S70" s="26"/>
      <c r="T70" s="27">
        <v>2.9822790794941036E-3</v>
      </c>
      <c r="U70" s="27">
        <v>8.1770212972307847E-3</v>
      </c>
      <c r="V70" s="27">
        <v>1.5575134338943293E-2</v>
      </c>
      <c r="W70" s="27">
        <v>2.3959763478598205E-2</v>
      </c>
      <c r="X70" s="27">
        <v>3.3964339943445804E-2</v>
      </c>
      <c r="Y70" s="27">
        <v>3.7129980693986042E-2</v>
      </c>
      <c r="Z70" s="27">
        <v>3.7181503808164297E-2</v>
      </c>
      <c r="AA70" s="27">
        <v>3.3305147159106409E-2</v>
      </c>
      <c r="AB70" s="26"/>
    </row>
    <row r="71" spans="2:28" x14ac:dyDescent="0.3">
      <c r="B71" s="82"/>
      <c r="C71" s="15" t="s">
        <v>138</v>
      </c>
      <c r="D71" s="27">
        <f>'Wait Distribution'!D40+'Wait Distribution'!H32+'Wait Distribution'!D44</f>
        <v>3.4608314756150033E-2</v>
      </c>
      <c r="E71" s="27">
        <f>'Wait Distribution'!E40+'Wait Distribution'!E44+'Wait Distribution'!E36+'Wait Distribution'!I32</f>
        <v>4.6374516015487505E-2</v>
      </c>
      <c r="F71" s="27">
        <f>'Wait Distribution'!F40+'Wait Distribution'!F44+'Wait Distribution'!J32</f>
        <v>3.6012358715632208E-2</v>
      </c>
      <c r="G71" s="27">
        <f>'Wait Distribution'!K32+'Wait Distribution'!G40+'Wait Distribution'!G44</f>
        <v>3.4684578982361457E-2</v>
      </c>
      <c r="H71" s="27">
        <f>'Wait Distribution'!L32+'Wait Distribution'!H40+'Wait Distribution'!H44</f>
        <v>2.9944463999374241E-2</v>
      </c>
      <c r="I71" s="27">
        <f>'Wait Distribution'!J36+'Wait Distribution'!I40+'Wait Distribution'!I44</f>
        <v>1.2601196761703624E-2</v>
      </c>
      <c r="J71" s="27">
        <f>'Wait Distribution'!J40+'Wait Distribution'!J44</f>
        <v>5.0373499159138023E-3</v>
      </c>
      <c r="K71" s="27">
        <f>J72</f>
        <v>5.0999256912667677E-3</v>
      </c>
      <c r="L71" s="26"/>
      <c r="M71" s="26"/>
      <c r="N71" s="12"/>
      <c r="O71" s="12"/>
      <c r="Q71" s="82"/>
      <c r="R71" s="15" t="s">
        <v>138</v>
      </c>
      <c r="S71" s="27">
        <v>3.3174823987949652E-2</v>
      </c>
      <c r="T71" s="27">
        <v>4.9547051210944722E-2</v>
      </c>
      <c r="U71" s="27">
        <v>3.6882972823072659E-2</v>
      </c>
      <c r="V71" s="27">
        <v>3.3782493658110799E-2</v>
      </c>
      <c r="W71" s="27">
        <v>2.4097663578310589E-2</v>
      </c>
      <c r="X71" s="27">
        <v>1.5520580453342789E-2</v>
      </c>
      <c r="Y71" s="27">
        <v>8.4891907537225451E-3</v>
      </c>
      <c r="Z71" s="27">
        <v>5.4265962315388138E-3</v>
      </c>
      <c r="AA71" s="26"/>
      <c r="AB71" s="26"/>
    </row>
    <row r="72" spans="2:28" x14ac:dyDescent="0.3">
      <c r="B72" s="83"/>
      <c r="C72" s="15" t="s">
        <v>139</v>
      </c>
      <c r="D72" s="27">
        <f>'Wait Distribution'!E40+'Wait Distribution'!E44+'Wait Distribution'!E36+'Wait Distribution'!I32</f>
        <v>4.6374516015487505E-2</v>
      </c>
      <c r="E72" s="27">
        <f>'Wait Distribution'!F40+'Wait Distribution'!F44+'Wait Distribution'!F36+'Wait Distribution'!J32</f>
        <v>4.3337635417888848E-2</v>
      </c>
      <c r="F72" s="27">
        <f>'Wait Distribution'!G36+'Wait Distribution'!G40+'Wait Distribution'!G44+'Wait Distribution'!H32+'Wait Distribution'!G36</f>
        <v>4.6128123900035199E-2</v>
      </c>
      <c r="G72" s="27">
        <f>'Wait Distribution'!L32+'Wait Distribution'!H36+'Wait Distribution'!H40+'Wait Distribution'!H44</f>
        <v>3.687864210567484E-2</v>
      </c>
      <c r="H72" s="27">
        <f>'Wait Distribution'!I36+'Wait Distribution'!J36+'Wait Distribution'!I40+'Wait Distribution'!I44</f>
        <v>2.1447847002229264E-2</v>
      </c>
      <c r="I72" s="27">
        <f>'Wait Distribution'!K36+'Wait Distribution'!J40+'Wait Distribution'!J44</f>
        <v>1.3477257616645156E-2</v>
      </c>
      <c r="J72" s="27">
        <f>'Wait Distribution'!K40+'Wait Distribution'!K44</f>
        <v>5.0999256912667677E-3</v>
      </c>
      <c r="K72" s="26"/>
      <c r="L72" s="26"/>
      <c r="M72" s="26"/>
      <c r="N72" s="12"/>
      <c r="O72" s="12"/>
      <c r="Q72" s="83"/>
      <c r="R72" s="15" t="s">
        <v>139</v>
      </c>
      <c r="S72" s="27">
        <v>4.9547051210944722E-2</v>
      </c>
      <c r="T72" s="27">
        <v>4.8609027455758319E-2</v>
      </c>
      <c r="U72" s="27">
        <v>5.4343246986655519E-2</v>
      </c>
      <c r="V72" s="27">
        <v>3.5535794925882484E-2</v>
      </c>
      <c r="W72" s="27">
        <v>2.7925527884612469E-2</v>
      </c>
      <c r="X72" s="27">
        <v>1.6290396394594314E-2</v>
      </c>
      <c r="Y72" s="27">
        <v>5.4265962315388138E-3</v>
      </c>
      <c r="Z72" s="26"/>
      <c r="AA72" s="26"/>
      <c r="AB72" s="26"/>
    </row>
    <row r="73" spans="2:28" x14ac:dyDescent="0.3">
      <c r="B73" s="13"/>
      <c r="C73" s="13"/>
    </row>
    <row r="74" spans="2:28" x14ac:dyDescent="0.3">
      <c r="B74" s="80" t="s">
        <v>55</v>
      </c>
      <c r="C74" s="80"/>
      <c r="D74" s="60" t="s">
        <v>160</v>
      </c>
      <c r="E74" s="60"/>
      <c r="F74" s="60"/>
      <c r="G74" s="60"/>
      <c r="H74" s="60"/>
      <c r="I74" s="60"/>
      <c r="J74" s="60"/>
      <c r="K74" s="60"/>
      <c r="L74" s="60"/>
      <c r="M74" s="60"/>
      <c r="N74" s="60"/>
      <c r="O74" s="60"/>
      <c r="Q74" s="80" t="s">
        <v>56</v>
      </c>
      <c r="R74" s="80"/>
      <c r="S74" s="60" t="s">
        <v>160</v>
      </c>
      <c r="T74" s="60"/>
      <c r="U74" s="60"/>
      <c r="V74" s="60"/>
      <c r="W74" s="60"/>
      <c r="X74" s="60"/>
      <c r="Y74" s="60"/>
      <c r="Z74" s="60"/>
      <c r="AA74" s="60"/>
      <c r="AB74" s="60"/>
    </row>
    <row r="75" spans="2:28" x14ac:dyDescent="0.3">
      <c r="B75" s="80"/>
      <c r="C75" s="80"/>
      <c r="D75" s="2">
        <v>1</v>
      </c>
      <c r="E75" s="2">
        <v>2</v>
      </c>
      <c r="F75" s="2">
        <v>3</v>
      </c>
      <c r="G75" s="2">
        <v>4</v>
      </c>
      <c r="H75" s="2">
        <v>5</v>
      </c>
      <c r="I75" s="2">
        <v>6</v>
      </c>
      <c r="J75" s="2">
        <v>7</v>
      </c>
      <c r="K75" s="2">
        <v>8</v>
      </c>
      <c r="L75" s="2">
        <v>9</v>
      </c>
      <c r="M75" s="10" t="s">
        <v>4</v>
      </c>
      <c r="N75" s="2" t="s">
        <v>129</v>
      </c>
      <c r="O75" s="2" t="s">
        <v>128</v>
      </c>
      <c r="Q75" s="80"/>
      <c r="R75" s="80"/>
      <c r="S75" s="2">
        <v>1</v>
      </c>
      <c r="T75" s="2">
        <v>2</v>
      </c>
      <c r="U75" s="2">
        <v>3</v>
      </c>
      <c r="V75" s="2">
        <v>4</v>
      </c>
      <c r="W75" s="2">
        <v>5</v>
      </c>
      <c r="X75" s="2">
        <v>6</v>
      </c>
      <c r="Y75" s="2">
        <v>7</v>
      </c>
      <c r="Z75" s="2">
        <v>8</v>
      </c>
      <c r="AA75" s="2">
        <v>9</v>
      </c>
      <c r="AB75" s="10" t="s">
        <v>4</v>
      </c>
    </row>
    <row r="76" spans="2:28" x14ac:dyDescent="0.3">
      <c r="B76" s="77" t="s">
        <v>51</v>
      </c>
      <c r="C76" s="11" t="s">
        <v>7</v>
      </c>
      <c r="D76" s="14"/>
      <c r="E76" s="14"/>
      <c r="F76" s="14"/>
      <c r="G76" s="14"/>
      <c r="H76" s="14"/>
      <c r="I76" s="14"/>
      <c r="J76" s="14"/>
      <c r="K76" s="14"/>
      <c r="L76" s="14"/>
      <c r="M76" s="14"/>
      <c r="N76" s="14"/>
      <c r="O76" s="14"/>
      <c r="Q76" s="77" t="s">
        <v>51</v>
      </c>
      <c r="R76" s="11" t="s">
        <v>7</v>
      </c>
      <c r="S76" s="14"/>
      <c r="T76" s="14"/>
      <c r="U76" s="14"/>
      <c r="V76" s="14"/>
      <c r="W76" s="14"/>
      <c r="X76" s="14"/>
      <c r="Y76" s="14"/>
      <c r="Z76" s="14"/>
      <c r="AA76" s="14"/>
      <c r="AB76" s="14"/>
    </row>
    <row r="77" spans="2:28" x14ac:dyDescent="0.3">
      <c r="B77" s="77"/>
      <c r="C77" s="11" t="s">
        <v>0</v>
      </c>
      <c r="D77" s="3">
        <f t="shared" ref="D77:L77" si="63">D41/D59</f>
        <v>1.2218117839673857</v>
      </c>
      <c r="E77" s="3">
        <f t="shared" si="63"/>
        <v>1.2759431023890639</v>
      </c>
      <c r="F77" s="3">
        <f t="shared" si="63"/>
        <v>1.0088504673697918</v>
      </c>
      <c r="G77" s="3">
        <f t="shared" si="63"/>
        <v>1.0366793227028426</v>
      </c>
      <c r="H77" s="3">
        <f t="shared" si="63"/>
        <v>0.99512105109386428</v>
      </c>
      <c r="I77" s="3">
        <f t="shared" si="63"/>
        <v>0.93180336761611449</v>
      </c>
      <c r="J77" s="3">
        <f t="shared" si="63"/>
        <v>1.0255386732119955</v>
      </c>
      <c r="K77" s="3">
        <f t="shared" si="63"/>
        <v>1.0133870363915676</v>
      </c>
      <c r="L77" s="3">
        <f t="shared" si="63"/>
        <v>0.91035951975954954</v>
      </c>
      <c r="M77" s="14"/>
      <c r="N77" s="14"/>
      <c r="O77" s="14"/>
      <c r="Q77" s="77"/>
      <c r="R77" s="11" t="s">
        <v>0</v>
      </c>
      <c r="S77" s="3">
        <f t="shared" ref="S77:AA77" si="64">S41/S59</f>
        <v>1.3810249168149811</v>
      </c>
      <c r="T77" s="3">
        <f t="shared" si="64"/>
        <v>1.3472415529225032</v>
      </c>
      <c r="U77" s="3">
        <f t="shared" si="64"/>
        <v>1.1979085623839527</v>
      </c>
      <c r="V77" s="3">
        <f t="shared" si="64"/>
        <v>0.89835187388459259</v>
      </c>
      <c r="W77" s="3">
        <f t="shared" si="64"/>
        <v>1.0815466824342441</v>
      </c>
      <c r="X77" s="3">
        <f t="shared" si="64"/>
        <v>0.9624896360421874</v>
      </c>
      <c r="Y77" s="3">
        <f t="shared" si="64"/>
        <v>1.1252144678525895</v>
      </c>
      <c r="Z77" s="3">
        <f t="shared" si="64"/>
        <v>1.2461086925247984</v>
      </c>
      <c r="AA77" s="3">
        <f t="shared" si="64"/>
        <v>0.69920483845296844</v>
      </c>
      <c r="AB77" s="14"/>
    </row>
    <row r="78" spans="2:28" x14ac:dyDescent="0.3">
      <c r="B78" s="77"/>
      <c r="C78" s="11" t="s">
        <v>1</v>
      </c>
      <c r="D78" s="3">
        <f t="shared" ref="D78:L78" si="65">D42/D60</f>
        <v>1.2854750917572115</v>
      </c>
      <c r="E78" s="3">
        <f t="shared" si="65"/>
        <v>1.2851298068949972</v>
      </c>
      <c r="F78" s="3">
        <f t="shared" si="65"/>
        <v>1.2426409890042238</v>
      </c>
      <c r="G78" s="3">
        <f t="shared" si="65"/>
        <v>1.1406769328844002</v>
      </c>
      <c r="H78" s="3">
        <f t="shared" si="65"/>
        <v>1.1917092630469599</v>
      </c>
      <c r="I78" s="3">
        <f t="shared" si="65"/>
        <v>1.1418230621512755</v>
      </c>
      <c r="J78" s="3">
        <f t="shared" si="65"/>
        <v>1.0324952145921553</v>
      </c>
      <c r="K78" s="3">
        <f t="shared" si="65"/>
        <v>1.0672014508120258</v>
      </c>
      <c r="L78" s="3">
        <f t="shared" si="65"/>
        <v>1.1157663698258302</v>
      </c>
      <c r="M78" s="14"/>
      <c r="N78" s="14"/>
      <c r="O78" s="14"/>
      <c r="Q78" s="77"/>
      <c r="R78" s="11" t="s">
        <v>1</v>
      </c>
      <c r="S78" s="3">
        <f t="shared" ref="S78:AA78" si="66">S42/S60</f>
        <v>1.636126639622842</v>
      </c>
      <c r="T78" s="3">
        <f t="shared" si="66"/>
        <v>1.4036358085121932</v>
      </c>
      <c r="U78" s="3">
        <f t="shared" si="66"/>
        <v>1.2265553766533093</v>
      </c>
      <c r="V78" s="3">
        <f t="shared" si="66"/>
        <v>1.1405040566405917</v>
      </c>
      <c r="W78" s="3">
        <f t="shared" si="66"/>
        <v>1.1502845660612169</v>
      </c>
      <c r="X78" s="3">
        <f t="shared" si="66"/>
        <v>1.0530736538970311</v>
      </c>
      <c r="Y78" s="3">
        <f t="shared" si="66"/>
        <v>1.0222074131435124</v>
      </c>
      <c r="Z78" s="3">
        <f t="shared" si="66"/>
        <v>1.1500707220687931</v>
      </c>
      <c r="AA78" s="3">
        <f t="shared" si="66"/>
        <v>1.203939017735425</v>
      </c>
      <c r="AB78" s="14"/>
    </row>
    <row r="79" spans="2:28" x14ac:dyDescent="0.3">
      <c r="B79" s="77"/>
      <c r="C79" s="11" t="s">
        <v>3</v>
      </c>
      <c r="D79" s="3">
        <f t="shared" ref="D79:L79" si="67">D43/D61</f>
        <v>5.6923921862367886</v>
      </c>
      <c r="E79" s="3">
        <f t="shared" si="67"/>
        <v>2.2468131394669686</v>
      </c>
      <c r="F79" s="3">
        <f t="shared" si="67"/>
        <v>1.9662563847101884</v>
      </c>
      <c r="G79" s="3">
        <f t="shared" si="67"/>
        <v>2.54764600419466</v>
      </c>
      <c r="H79" s="3">
        <f t="shared" si="67"/>
        <v>2.6850978594843116</v>
      </c>
      <c r="I79" s="3">
        <f t="shared" si="67"/>
        <v>2.4407279891530211</v>
      </c>
      <c r="J79" s="3">
        <f t="shared" si="67"/>
        <v>2.1733219406486803</v>
      </c>
      <c r="K79" s="3">
        <f t="shared" si="67"/>
        <v>2.6389868012659745</v>
      </c>
      <c r="L79" s="3">
        <f t="shared" si="67"/>
        <v>5.6411054675243175</v>
      </c>
      <c r="M79" s="3">
        <f>M43/M61</f>
        <v>3.9935876277455447</v>
      </c>
      <c r="N79" s="3">
        <f t="shared" ref="N79:O79" si="68">N43/N61</f>
        <v>3.6128526452250136</v>
      </c>
      <c r="O79" s="3">
        <f t="shared" si="68"/>
        <v>9.3652277893285376</v>
      </c>
      <c r="Q79" s="77"/>
      <c r="R79" s="11" t="s">
        <v>3</v>
      </c>
      <c r="S79" s="3">
        <f t="shared" ref="S79:AA79" si="69">S43/S61</f>
        <v>7.9870274909352519</v>
      </c>
      <c r="T79" s="3">
        <f t="shared" si="69"/>
        <v>1.9958992783748288</v>
      </c>
      <c r="U79" s="3">
        <f t="shared" si="69"/>
        <v>1.5073650176803248</v>
      </c>
      <c r="V79" s="3">
        <f t="shared" si="69"/>
        <v>1.4931239901312419</v>
      </c>
      <c r="W79" s="3">
        <f t="shared" si="69"/>
        <v>1.5133811159245367</v>
      </c>
      <c r="X79" s="3">
        <f t="shared" si="69"/>
        <v>1.6432462371620444</v>
      </c>
      <c r="Y79" s="3">
        <f t="shared" si="69"/>
        <v>1.619703640020715</v>
      </c>
      <c r="Z79" s="3">
        <f t="shared" si="69"/>
        <v>2.0568022755582951</v>
      </c>
      <c r="AA79" s="3">
        <f t="shared" si="69"/>
        <v>6.7215227029853803</v>
      </c>
      <c r="AB79" s="3">
        <f>AB43/AB61</f>
        <v>10.630235890652557</v>
      </c>
    </row>
    <row r="80" spans="2:28" ht="15" customHeight="1" x14ac:dyDescent="0.3">
      <c r="B80" s="77"/>
      <c r="C80" s="11" t="s">
        <v>6</v>
      </c>
      <c r="D80" s="3">
        <f t="shared" ref="D80:L80" si="70">D44/D62</f>
        <v>5.1577985583247514</v>
      </c>
      <c r="E80" s="3">
        <f t="shared" si="70"/>
        <v>3.6918491934359827</v>
      </c>
      <c r="F80" s="3">
        <f t="shared" si="70"/>
        <v>3.5367660485753261</v>
      </c>
      <c r="G80" s="3">
        <f t="shared" si="70"/>
        <v>4.3026114771385275</v>
      </c>
      <c r="H80" s="3">
        <f t="shared" si="70"/>
        <v>3.7607790836786963</v>
      </c>
      <c r="I80" s="3">
        <f t="shared" si="70"/>
        <v>4.2173829112967729</v>
      </c>
      <c r="J80" s="3">
        <f t="shared" si="70"/>
        <v>3.9066160417774638</v>
      </c>
      <c r="K80" s="3">
        <f t="shared" si="70"/>
        <v>3.7874813539046905</v>
      </c>
      <c r="L80" s="3">
        <f t="shared" si="70"/>
        <v>4.6462927805908754</v>
      </c>
      <c r="M80" s="3">
        <f>M44/M62</f>
        <v>8.7602615594557012</v>
      </c>
      <c r="N80" s="3">
        <f t="shared" ref="N80" si="71">N44/N62</f>
        <v>4.3212543984196552</v>
      </c>
      <c r="O80" s="14"/>
      <c r="Q80" s="77"/>
      <c r="R80" s="11" t="s">
        <v>6</v>
      </c>
      <c r="S80" s="3">
        <f t="shared" ref="S80:AA80" si="72">S44/S62</f>
        <v>6.2780741696248361</v>
      </c>
      <c r="T80" s="3">
        <f t="shared" si="72"/>
        <v>4.942255345555977</v>
      </c>
      <c r="U80" s="3">
        <f t="shared" si="72"/>
        <v>4.6234110513875333</v>
      </c>
      <c r="V80" s="3">
        <f t="shared" si="72"/>
        <v>4.5234917160453358</v>
      </c>
      <c r="W80" s="3">
        <f t="shared" si="72"/>
        <v>4.1216000154591574</v>
      </c>
      <c r="X80" s="3">
        <f t="shared" si="72"/>
        <v>4.5185217440503065</v>
      </c>
      <c r="Y80" s="3">
        <f t="shared" si="72"/>
        <v>5.2362198451863096</v>
      </c>
      <c r="Z80" s="3">
        <f t="shared" si="72"/>
        <v>4.8833562279341152</v>
      </c>
      <c r="AA80" s="3">
        <f t="shared" si="72"/>
        <v>4.8068319732429998</v>
      </c>
      <c r="AB80" s="3">
        <f>AB44/AB62</f>
        <v>6.5846900701532221</v>
      </c>
    </row>
    <row r="81" spans="2:28" x14ac:dyDescent="0.3">
      <c r="B81" s="77"/>
      <c r="C81" s="11" t="s">
        <v>2</v>
      </c>
      <c r="D81" s="3">
        <f t="shared" ref="D81:M81" si="73">D46/D63</f>
        <v>1.8056894866444024</v>
      </c>
      <c r="E81" s="3">
        <f t="shared" si="73"/>
        <v>1.650181971502964</v>
      </c>
      <c r="F81" s="3">
        <f t="shared" si="73"/>
        <v>1.5449592170413795</v>
      </c>
      <c r="G81" s="3">
        <f t="shared" si="73"/>
        <v>1.3952142900479956</v>
      </c>
      <c r="H81" s="3">
        <f t="shared" si="73"/>
        <v>1.432222724098223</v>
      </c>
      <c r="I81" s="3">
        <f t="shared" si="73"/>
        <v>1.3626194079893439</v>
      </c>
      <c r="J81" s="3">
        <f t="shared" si="73"/>
        <v>1.5230301097935959</v>
      </c>
      <c r="K81" s="3">
        <f t="shared" si="73"/>
        <v>1.5705130107633107</v>
      </c>
      <c r="L81" s="3">
        <f t="shared" si="73"/>
        <v>1.599035314011261</v>
      </c>
      <c r="M81" s="3">
        <f t="shared" si="73"/>
        <v>5.5784431253233855</v>
      </c>
      <c r="N81" s="3">
        <f t="shared" ref="N81:O81" si="74">N46/N63</f>
        <v>3.8525425237126711</v>
      </c>
      <c r="O81" s="3">
        <f t="shared" si="74"/>
        <v>9.3652277893285376</v>
      </c>
      <c r="Q81" s="77"/>
      <c r="R81" s="11" t="s">
        <v>2</v>
      </c>
      <c r="S81" s="3">
        <f t="shared" ref="S81:AB81" si="75">S46/S63</f>
        <v>2.7354138608541998</v>
      </c>
      <c r="T81" s="3">
        <f t="shared" si="75"/>
        <v>2.0358593374196738</v>
      </c>
      <c r="U81" s="3">
        <f t="shared" si="75"/>
        <v>1.6568465458410659</v>
      </c>
      <c r="V81" s="3">
        <f t="shared" si="75"/>
        <v>1.4887701338631218</v>
      </c>
      <c r="W81" s="3">
        <f t="shared" si="75"/>
        <v>1.4835266308194106</v>
      </c>
      <c r="X81" s="3">
        <f t="shared" si="75"/>
        <v>1.4627189310992199</v>
      </c>
      <c r="Y81" s="3">
        <f t="shared" si="75"/>
        <v>1.6371028012268352</v>
      </c>
      <c r="Z81" s="3">
        <f t="shared" si="75"/>
        <v>1.9053065007400529</v>
      </c>
      <c r="AA81" s="3">
        <f t="shared" si="75"/>
        <v>2.0930507205546882</v>
      </c>
      <c r="AB81" s="3">
        <f t="shared" si="75"/>
        <v>7.5759417260182955</v>
      </c>
    </row>
    <row r="82" spans="2:28" x14ac:dyDescent="0.3">
      <c r="B82" s="84" t="s">
        <v>132</v>
      </c>
      <c r="C82" s="15" t="s">
        <v>7</v>
      </c>
      <c r="D82" s="14"/>
      <c r="E82" s="14"/>
      <c r="F82" s="14"/>
      <c r="G82" s="14"/>
      <c r="H82" s="14"/>
      <c r="I82" s="14"/>
      <c r="J82" s="14"/>
      <c r="K82" s="14"/>
      <c r="L82" s="14"/>
      <c r="M82" s="14"/>
      <c r="N82" s="14"/>
      <c r="O82" s="14"/>
      <c r="Q82" s="84" t="s">
        <v>132</v>
      </c>
      <c r="R82" s="15" t="s">
        <v>7</v>
      </c>
      <c r="S82" s="14"/>
      <c r="T82" s="14"/>
      <c r="U82" s="14"/>
      <c r="V82" s="14"/>
      <c r="W82" s="14"/>
      <c r="X82" s="14"/>
      <c r="Y82" s="14"/>
      <c r="Z82" s="14"/>
      <c r="AA82" s="14"/>
      <c r="AB82" s="14"/>
    </row>
    <row r="83" spans="2:28" x14ac:dyDescent="0.3">
      <c r="B83" s="84"/>
      <c r="C83" s="15" t="s">
        <v>0</v>
      </c>
      <c r="D83" s="14"/>
      <c r="E83" s="3">
        <f t="shared" ref="E83:K85" si="76">E48/E65</f>
        <v>1.1986132173957873</v>
      </c>
      <c r="F83" s="3">
        <f t="shared" si="76"/>
        <v>1.0698955593443971</v>
      </c>
      <c r="G83" s="3">
        <f t="shared" si="76"/>
        <v>0.98125935891055227</v>
      </c>
      <c r="H83" s="3">
        <f t="shared" si="76"/>
        <v>0.93910430318460703</v>
      </c>
      <c r="I83" s="3">
        <f t="shared" si="76"/>
        <v>0.95148935425589154</v>
      </c>
      <c r="J83" s="3">
        <f t="shared" si="76"/>
        <v>0.89495766202661731</v>
      </c>
      <c r="K83" s="3">
        <f t="shared" si="76"/>
        <v>0.96820417489640209</v>
      </c>
      <c r="L83" s="14"/>
      <c r="M83" s="14"/>
      <c r="N83" s="14"/>
      <c r="O83" s="14"/>
      <c r="Q83" s="84"/>
      <c r="R83" s="15" t="s">
        <v>0</v>
      </c>
      <c r="S83" s="14"/>
      <c r="T83" s="3">
        <f t="shared" ref="T83:Z85" si="77">T48/T65</f>
        <v>1.4556066343532266</v>
      </c>
      <c r="U83" s="3">
        <f t="shared" si="77"/>
        <v>1.2479834413904363</v>
      </c>
      <c r="V83" s="3">
        <f t="shared" si="77"/>
        <v>1.1600237953599049</v>
      </c>
      <c r="W83" s="3">
        <f t="shared" si="77"/>
        <v>0.99883576562372445</v>
      </c>
      <c r="X83" s="3">
        <f t="shared" si="77"/>
        <v>1.0485886728037555</v>
      </c>
      <c r="Y83" s="3">
        <f t="shared" si="77"/>
        <v>0.93497662558436034</v>
      </c>
      <c r="Z83" s="3">
        <f t="shared" si="77"/>
        <v>0.94594540369649815</v>
      </c>
      <c r="AA83" s="14"/>
      <c r="AB83" s="14"/>
    </row>
    <row r="84" spans="2:28" x14ac:dyDescent="0.3">
      <c r="B84" s="84"/>
      <c r="C84" s="15" t="s">
        <v>1</v>
      </c>
      <c r="D84" s="14"/>
      <c r="E84" s="3">
        <f t="shared" si="76"/>
        <v>1.4137881082174888</v>
      </c>
      <c r="F84" s="3">
        <f t="shared" si="76"/>
        <v>1.1962810617033688</v>
      </c>
      <c r="G84" s="3">
        <f t="shared" si="76"/>
        <v>1.0419921534408485</v>
      </c>
      <c r="H84" s="3">
        <f t="shared" si="76"/>
        <v>1.1262937920685079</v>
      </c>
      <c r="I84" s="3">
        <f t="shared" si="76"/>
        <v>1.1243704514651951</v>
      </c>
      <c r="J84" s="3">
        <f t="shared" si="76"/>
        <v>1.1363456117862836</v>
      </c>
      <c r="K84" s="3">
        <f t="shared" si="76"/>
        <v>1.0999438065908509</v>
      </c>
      <c r="L84" s="14"/>
      <c r="M84" s="14"/>
      <c r="N84" s="14"/>
      <c r="O84" s="14"/>
      <c r="Q84" s="84"/>
      <c r="R84" s="15" t="s">
        <v>1</v>
      </c>
      <c r="S84" s="14"/>
      <c r="T84" s="3">
        <f t="shared" si="77"/>
        <v>1.630257717831203</v>
      </c>
      <c r="U84" s="3">
        <f t="shared" si="77"/>
        <v>1.3653524535527573</v>
      </c>
      <c r="V84" s="3">
        <f t="shared" si="77"/>
        <v>1.201913642863794</v>
      </c>
      <c r="W84" s="3">
        <f t="shared" si="77"/>
        <v>1.2207898368483414</v>
      </c>
      <c r="X84" s="3">
        <f t="shared" si="77"/>
        <v>1.243214139145183</v>
      </c>
      <c r="Y84" s="3">
        <f t="shared" si="77"/>
        <v>1.2962667526443248</v>
      </c>
      <c r="Z84" s="3">
        <f t="shared" si="77"/>
        <v>1.1625524134819485</v>
      </c>
      <c r="AA84" s="14"/>
      <c r="AB84" s="14"/>
    </row>
    <row r="85" spans="2:28" x14ac:dyDescent="0.3">
      <c r="B85" s="84"/>
      <c r="C85" s="15" t="s">
        <v>3</v>
      </c>
      <c r="D85" s="3">
        <f>D50/D67</f>
        <v>3.2320452614027322</v>
      </c>
      <c r="E85" s="3">
        <f t="shared" si="76"/>
        <v>2.8010070214528557</v>
      </c>
      <c r="F85" s="3">
        <f t="shared" si="76"/>
        <v>2.3565874344040201</v>
      </c>
      <c r="G85" s="3">
        <f t="shared" si="76"/>
        <v>3.1593994362966713</v>
      </c>
      <c r="H85" s="3">
        <f t="shared" si="76"/>
        <v>3.8285659742781006</v>
      </c>
      <c r="I85" s="3">
        <f t="shared" si="76"/>
        <v>3.2606957707961448</v>
      </c>
      <c r="J85" s="3">
        <f t="shared" si="76"/>
        <v>2.5374394401538525</v>
      </c>
      <c r="K85" s="3">
        <f t="shared" si="76"/>
        <v>2.7891237546254573</v>
      </c>
      <c r="L85" s="3">
        <f>L50/L67</f>
        <v>2.7303081727633693</v>
      </c>
      <c r="M85" s="14"/>
      <c r="N85" s="14"/>
      <c r="O85" s="14"/>
      <c r="Q85" s="84"/>
      <c r="R85" s="15" t="s">
        <v>3</v>
      </c>
      <c r="S85" s="3">
        <f>S50/S67</f>
        <v>4.0846147543595315</v>
      </c>
      <c r="T85" s="3">
        <f t="shared" si="77"/>
        <v>2.9012506070345996</v>
      </c>
      <c r="U85" s="3">
        <f t="shared" si="77"/>
        <v>2.6111046414792209</v>
      </c>
      <c r="V85" s="3">
        <f t="shared" si="77"/>
        <v>3.2601530603929492</v>
      </c>
      <c r="W85" s="3">
        <f t="shared" si="77"/>
        <v>3.6765914554849135</v>
      </c>
      <c r="X85" s="3">
        <f t="shared" si="77"/>
        <v>3.3026100761123467</v>
      </c>
      <c r="Y85" s="3">
        <f t="shared" si="77"/>
        <v>2.6696866773577757</v>
      </c>
      <c r="Z85" s="3">
        <f t="shared" si="77"/>
        <v>2.9512545645995885</v>
      </c>
      <c r="AA85" s="3">
        <f>AA50/AA67</f>
        <v>3.1594127397584657</v>
      </c>
      <c r="AB85" s="14"/>
    </row>
    <row r="86" spans="2:28" x14ac:dyDescent="0.3">
      <c r="B86" s="84"/>
      <c r="C86" s="15" t="s">
        <v>2</v>
      </c>
      <c r="D86" s="3">
        <f t="shared" ref="D86:L86" si="78">D52/D68</f>
        <v>3.2320452614027322</v>
      </c>
      <c r="E86" s="3">
        <f t="shared" si="78"/>
        <v>1.8433825685349996</v>
      </c>
      <c r="F86" s="3">
        <f t="shared" si="78"/>
        <v>1.3838638183415362</v>
      </c>
      <c r="G86" s="3">
        <f t="shared" si="78"/>
        <v>1.37007654190427</v>
      </c>
      <c r="H86" s="3">
        <f t="shared" si="78"/>
        <v>1.5152852699352548</v>
      </c>
      <c r="I86" s="3">
        <f t="shared" si="78"/>
        <v>1.4489730010992705</v>
      </c>
      <c r="J86" s="3">
        <f t="shared" si="78"/>
        <v>1.3552010315008995</v>
      </c>
      <c r="K86" s="3">
        <f t="shared" si="78"/>
        <v>1.6545881958151389</v>
      </c>
      <c r="L86" s="3">
        <f t="shared" si="78"/>
        <v>2.7303081727633693</v>
      </c>
      <c r="M86" s="14"/>
      <c r="N86" s="14"/>
      <c r="O86" s="14"/>
      <c r="Q86" s="84"/>
      <c r="R86" s="15" t="s">
        <v>2</v>
      </c>
      <c r="S86" s="3">
        <f t="shared" ref="S86:AA86" si="79">S52/S68</f>
        <v>4.0846147543595315</v>
      </c>
      <c r="T86" s="3">
        <f t="shared" si="79"/>
        <v>2.2674335867911766</v>
      </c>
      <c r="U86" s="3">
        <f t="shared" si="79"/>
        <v>1.7219590184996156</v>
      </c>
      <c r="V86" s="3">
        <f t="shared" si="79"/>
        <v>1.7546019183938519</v>
      </c>
      <c r="W86" s="3">
        <f t="shared" si="79"/>
        <v>1.8625660417727783</v>
      </c>
      <c r="X86" s="3">
        <f t="shared" si="79"/>
        <v>1.8002825250799519</v>
      </c>
      <c r="Y86" s="3">
        <f t="shared" si="79"/>
        <v>1.6710167860604079</v>
      </c>
      <c r="Z86" s="3">
        <f t="shared" si="79"/>
        <v>2.0784778693454751</v>
      </c>
      <c r="AA86" s="3">
        <f t="shared" si="79"/>
        <v>3.1594127397584657</v>
      </c>
      <c r="AB86" s="14"/>
    </row>
    <row r="88" spans="2:28" x14ac:dyDescent="0.3">
      <c r="B88" s="80" t="s">
        <v>55</v>
      </c>
      <c r="C88" s="80"/>
      <c r="D88" s="62" t="s">
        <v>162</v>
      </c>
      <c r="E88" s="63"/>
      <c r="F88" s="63"/>
      <c r="G88" s="63"/>
      <c r="H88" s="63"/>
      <c r="I88" s="63"/>
      <c r="J88" s="63"/>
      <c r="K88" s="63"/>
      <c r="L88" s="63"/>
      <c r="M88" s="64"/>
      <c r="Q88" s="80" t="s">
        <v>56</v>
      </c>
      <c r="R88" s="80"/>
      <c r="S88" s="60" t="s">
        <v>162</v>
      </c>
      <c r="T88" s="60"/>
      <c r="U88" s="60"/>
      <c r="V88" s="60"/>
      <c r="W88" s="60"/>
      <c r="X88" s="60"/>
      <c r="Y88" s="60"/>
      <c r="Z88" s="60"/>
      <c r="AA88" s="60"/>
      <c r="AB88" s="60"/>
    </row>
    <row r="89" spans="2:28" x14ac:dyDescent="0.3">
      <c r="B89" s="80"/>
      <c r="C89" s="80"/>
      <c r="D89" s="2">
        <v>1</v>
      </c>
      <c r="E89" s="2">
        <v>2</v>
      </c>
      <c r="F89" s="2">
        <v>3</v>
      </c>
      <c r="G89" s="2">
        <v>4</v>
      </c>
      <c r="H89" s="2">
        <v>5</v>
      </c>
      <c r="I89" s="2">
        <v>6</v>
      </c>
      <c r="J89" s="2">
        <v>7</v>
      </c>
      <c r="K89" s="2">
        <v>8</v>
      </c>
      <c r="L89" s="2">
        <v>9</v>
      </c>
      <c r="M89" s="10" t="s">
        <v>18</v>
      </c>
      <c r="Q89" s="80"/>
      <c r="R89" s="80"/>
      <c r="S89" s="2">
        <v>1</v>
      </c>
      <c r="T89" s="2">
        <v>2</v>
      </c>
      <c r="U89" s="2">
        <v>3</v>
      </c>
      <c r="V89" s="2">
        <v>4</v>
      </c>
      <c r="W89" s="2">
        <v>5</v>
      </c>
      <c r="X89" s="2">
        <v>6</v>
      </c>
      <c r="Y89" s="2">
        <v>7</v>
      </c>
      <c r="Z89" s="2">
        <v>8</v>
      </c>
      <c r="AA89" s="2">
        <v>9</v>
      </c>
      <c r="AB89" s="10" t="s">
        <v>18</v>
      </c>
    </row>
    <row r="90" spans="2:28" x14ac:dyDescent="0.3">
      <c r="B90" s="81" t="s">
        <v>52</v>
      </c>
      <c r="C90" s="2" t="s">
        <v>137</v>
      </c>
      <c r="D90" s="32"/>
      <c r="E90" s="32"/>
      <c r="F90" s="33">
        <v>4.4995357876766146E-2</v>
      </c>
      <c r="G90" s="33">
        <v>5.2456411276602652E-2</v>
      </c>
      <c r="H90" s="33">
        <v>6.3647356857860826E-2</v>
      </c>
      <c r="I90" s="33">
        <v>7.7942178970637918E-2</v>
      </c>
      <c r="J90" s="33">
        <v>7.8024530256790348E-2</v>
      </c>
      <c r="K90" s="33">
        <v>7.9042584593633447E-2</v>
      </c>
      <c r="L90" s="33">
        <v>6.8553238182861423E-2</v>
      </c>
      <c r="M90" s="31">
        <f>AVERAGE(F90:L90)</f>
        <v>6.6380236859307537E-2</v>
      </c>
      <c r="Q90" s="81" t="s">
        <v>52</v>
      </c>
      <c r="R90" s="2" t="s">
        <v>137</v>
      </c>
      <c r="S90" s="32"/>
      <c r="T90" s="32"/>
      <c r="U90" s="33">
        <v>3.7008442221130755E-2</v>
      </c>
      <c r="V90" s="33">
        <v>5.2082819636959057E-2</v>
      </c>
      <c r="W90" s="33">
        <v>6.5973007294943584E-2</v>
      </c>
      <c r="X90" s="33">
        <v>7.1990152684227843E-2</v>
      </c>
      <c r="Y90" s="33">
        <v>7.3356634822588154E-2</v>
      </c>
      <c r="Z90" s="33">
        <v>6.9938491418989848E-2</v>
      </c>
      <c r="AA90" s="33">
        <v>7.4319858847264636E-2</v>
      </c>
      <c r="AB90" s="31">
        <f>AVERAGE(S90:AA90)</f>
        <v>6.3524200989443419E-2</v>
      </c>
    </row>
    <row r="91" spans="2:28" x14ac:dyDescent="0.3">
      <c r="B91" s="82"/>
      <c r="C91" s="2" t="s">
        <v>136</v>
      </c>
      <c r="D91" s="32"/>
      <c r="E91" s="33">
        <v>4.9415709839051351E-2</v>
      </c>
      <c r="F91" s="33">
        <v>6.2595843110241162E-2</v>
      </c>
      <c r="G91" s="33">
        <v>7.3645672372266588E-2</v>
      </c>
      <c r="H91" s="33">
        <v>9.9906012930092741E-2</v>
      </c>
      <c r="I91" s="33">
        <v>9.9542299891003092E-2</v>
      </c>
      <c r="J91" s="33">
        <v>9.3931829015531002E-2</v>
      </c>
      <c r="K91" s="33">
        <v>8.424250806608477E-2</v>
      </c>
      <c r="L91" s="33">
        <v>5.7273954675489222E-2</v>
      </c>
      <c r="M91" s="31">
        <f t="shared" ref="M91:M101" si="80">AVERAGE(F91:L91)</f>
        <v>8.1591160008672642E-2</v>
      </c>
      <c r="Q91" s="82"/>
      <c r="R91" s="2" t="s">
        <v>136</v>
      </c>
      <c r="S91" s="32"/>
      <c r="T91" s="33">
        <v>3.3457892529963659E-2</v>
      </c>
      <c r="U91" s="33">
        <v>6.5173338224147656E-2</v>
      </c>
      <c r="V91" s="33">
        <v>8.7526353851138425E-2</v>
      </c>
      <c r="W91" s="33">
        <v>0.10500508269791675</v>
      </c>
      <c r="X91" s="33">
        <v>0.1075789226417327</v>
      </c>
      <c r="Y91" s="33">
        <v>9.2014322871145901E-2</v>
      </c>
      <c r="Z91" s="33">
        <v>9.6976007699214883E-2</v>
      </c>
      <c r="AA91" s="33">
        <v>5.8038554766937062E-2</v>
      </c>
      <c r="AB91" s="31">
        <f t="shared" ref="AB91:AB101" si="81">AVERAGE(S91:AA91)</f>
        <v>8.0721309410274639E-2</v>
      </c>
    </row>
    <row r="92" spans="2:28" x14ac:dyDescent="0.3">
      <c r="B92" s="82"/>
      <c r="C92" s="15" t="s">
        <v>138</v>
      </c>
      <c r="D92" s="33">
        <v>6.035697992677605E-2</v>
      </c>
      <c r="E92" s="33">
        <v>9.1146371374233731E-2</v>
      </c>
      <c r="F92" s="33">
        <v>9.3598228811676482E-2</v>
      </c>
      <c r="G92" s="33">
        <v>9.6294192064080908E-2</v>
      </c>
      <c r="H92" s="33">
        <v>0.10037728673821976</v>
      </c>
      <c r="I92" s="33">
        <v>7.7662288940242408E-2</v>
      </c>
      <c r="J92" s="33">
        <v>6.2262620207990609E-2</v>
      </c>
      <c r="K92" s="33">
        <v>4.0501773455145433E-2</v>
      </c>
      <c r="L92" s="32"/>
      <c r="M92" s="31">
        <f t="shared" si="80"/>
        <v>7.8449398369559262E-2</v>
      </c>
      <c r="Q92" s="82"/>
      <c r="R92" s="15" t="s">
        <v>138</v>
      </c>
      <c r="S92" s="33">
        <v>6.5268765023312955E-2</v>
      </c>
      <c r="T92" s="33">
        <v>0.10649948986589777</v>
      </c>
      <c r="U92" s="33">
        <v>9.387928974998952E-2</v>
      </c>
      <c r="V92" s="33">
        <v>0.10573371317030592</v>
      </c>
      <c r="W92" s="33">
        <v>0.10514298279762914</v>
      </c>
      <c r="X92" s="33">
        <v>8.9135163151629684E-2</v>
      </c>
      <c r="Y92" s="33">
        <v>6.3373532930882409E-2</v>
      </c>
      <c r="Z92" s="33">
        <v>2.6796975608970722E-2</v>
      </c>
      <c r="AA92" s="32"/>
      <c r="AB92" s="31">
        <f t="shared" si="81"/>
        <v>8.1978739037327275E-2</v>
      </c>
    </row>
    <row r="93" spans="2:28" x14ac:dyDescent="0.3">
      <c r="B93" s="83"/>
      <c r="C93" s="15" t="s">
        <v>139</v>
      </c>
      <c r="D93" s="33">
        <v>7.2123181186113522E-2</v>
      </c>
      <c r="E93" s="33">
        <v>8.7864612807489695E-2</v>
      </c>
      <c r="F93" s="33">
        <v>8.6234749327350854E-2</v>
      </c>
      <c r="G93" s="33">
        <v>7.5900816611187485E-2</v>
      </c>
      <c r="H93" s="33">
        <v>6.458403799517555E-2</v>
      </c>
      <c r="I93" s="33">
        <v>5.4620969693779227E-2</v>
      </c>
      <c r="J93" s="33">
        <v>4.2819790141807347E-2</v>
      </c>
      <c r="K93" s="32"/>
      <c r="L93" s="32"/>
      <c r="M93" s="31">
        <f t="shared" si="80"/>
        <v>6.483207275386009E-2</v>
      </c>
      <c r="Q93" s="83"/>
      <c r="R93" s="15" t="s">
        <v>139</v>
      </c>
      <c r="S93" s="33">
        <v>8.1640992246308025E-2</v>
      </c>
      <c r="T93" s="33">
        <v>7.9084640906227882E-2</v>
      </c>
      <c r="U93" s="33">
        <v>8.5984193018981345E-2</v>
      </c>
      <c r="V93" s="33">
        <v>7.1422172082336977E-2</v>
      </c>
      <c r="W93" s="33">
        <v>6.6388222979791842E-2</v>
      </c>
      <c r="X93" s="33">
        <v>5.2594730967538285E-2</v>
      </c>
      <c r="Y93" s="33">
        <v>3.4629437589076301E-2</v>
      </c>
      <c r="Z93" s="32"/>
      <c r="AA93" s="32"/>
      <c r="AB93" s="31">
        <f t="shared" si="81"/>
        <v>6.7392055684322952E-2</v>
      </c>
    </row>
    <row r="94" spans="2:28" x14ac:dyDescent="0.3">
      <c r="B94" s="81" t="s">
        <v>54</v>
      </c>
      <c r="C94" s="2" t="s">
        <v>137</v>
      </c>
      <c r="D94" s="32"/>
      <c r="E94" s="32"/>
      <c r="F94" s="33">
        <v>3.9083929758692168E-2</v>
      </c>
      <c r="G94" s="33">
        <v>5.1252962571864361E-2</v>
      </c>
      <c r="H94" s="33">
        <v>5.98629981618366E-2</v>
      </c>
      <c r="I94" s="33">
        <v>7.4364934099886579E-2</v>
      </c>
      <c r="J94" s="33">
        <v>7.4844029879932744E-2</v>
      </c>
      <c r="K94" s="33">
        <v>7.6584418631937115E-2</v>
      </c>
      <c r="L94" s="33">
        <v>5.4335327936172705E-2</v>
      </c>
      <c r="M94" s="31">
        <f t="shared" si="80"/>
        <v>6.1475514434331746E-2</v>
      </c>
      <c r="Q94" s="81" t="s">
        <v>54</v>
      </c>
      <c r="R94" s="2" t="s">
        <v>137</v>
      </c>
      <c r="S94" s="32"/>
      <c r="T94" s="32"/>
      <c r="U94" s="33">
        <v>2.8756598745903521E-2</v>
      </c>
      <c r="V94" s="33">
        <v>4.6141274198579073E-2</v>
      </c>
      <c r="W94" s="33">
        <v>5.9440941659025817E-2</v>
      </c>
      <c r="X94" s="33">
        <v>6.5279189904894952E-2</v>
      </c>
      <c r="Y94" s="33">
        <v>6.7379002793124837E-2</v>
      </c>
      <c r="Z94" s="33">
        <v>6.7357560231266156E-2</v>
      </c>
      <c r="AA94" s="33">
        <v>5.7414933823106001E-2</v>
      </c>
      <c r="AB94" s="31">
        <f t="shared" si="81"/>
        <v>5.5967071622271485E-2</v>
      </c>
    </row>
    <row r="95" spans="2:28" x14ac:dyDescent="0.3">
      <c r="B95" s="82"/>
      <c r="C95" s="2" t="s">
        <v>136</v>
      </c>
      <c r="D95" s="32"/>
      <c r="E95" s="33">
        <v>3.7347451992647343E-2</v>
      </c>
      <c r="F95" s="33">
        <v>4.6622355195744841E-2</v>
      </c>
      <c r="G95" s="33">
        <v>5.7004067425397931E-2</v>
      </c>
      <c r="H95" s="33">
        <v>7.5954749892447881E-2</v>
      </c>
      <c r="I95" s="33">
        <v>7.9382729086002579E-2</v>
      </c>
      <c r="J95" s="33">
        <v>7.893296570065314E-2</v>
      </c>
      <c r="K95" s="33">
        <v>5.4112401736477758E-2</v>
      </c>
      <c r="L95" s="33">
        <v>4.3056044428800504E-2</v>
      </c>
      <c r="M95" s="31">
        <f t="shared" si="80"/>
        <v>6.2152187637932087E-2</v>
      </c>
      <c r="Q95" s="82"/>
      <c r="R95" s="2" t="s">
        <v>136</v>
      </c>
      <c r="S95" s="32"/>
      <c r="T95" s="33">
        <v>2.191012599593405E-2</v>
      </c>
      <c r="U95" s="33">
        <v>4.127671549121871E-2</v>
      </c>
      <c r="V95" s="33">
        <v>5.6582281748230684E-2</v>
      </c>
      <c r="W95" s="33">
        <v>6.7472485927988601E-2</v>
      </c>
      <c r="X95" s="33">
        <v>7.4854912213494162E-2</v>
      </c>
      <c r="Y95" s="33">
        <v>6.997485851628206E-2</v>
      </c>
      <c r="Z95" s="33">
        <v>5.7442210765906249E-2</v>
      </c>
      <c r="AA95" s="33">
        <v>4.1133629742778427E-2</v>
      </c>
      <c r="AB95" s="31">
        <f t="shared" si="81"/>
        <v>5.3830902550229126E-2</v>
      </c>
    </row>
    <row r="96" spans="2:28" x14ac:dyDescent="0.3">
      <c r="B96" s="82"/>
      <c r="C96" s="15" t="s">
        <v>138</v>
      </c>
      <c r="D96" s="33">
        <v>4.2574993155774579E-2</v>
      </c>
      <c r="E96" s="33">
        <v>6.2358715632210883E-2</v>
      </c>
      <c r="F96" s="33">
        <v>7.7624740897180189E-2</v>
      </c>
      <c r="G96" s="33">
        <v>7.9652587117212237E-2</v>
      </c>
      <c r="H96" s="33">
        <v>7.6426023700574913E-2</v>
      </c>
      <c r="I96" s="33">
        <v>5.7502718135241895E-2</v>
      </c>
      <c r="J96" s="33">
        <v>4.7263756893112754E-2</v>
      </c>
      <c r="K96" s="33">
        <v>3.8043607493449094E-2</v>
      </c>
      <c r="L96" s="32"/>
      <c r="M96" s="31">
        <f t="shared" si="80"/>
        <v>6.2752239039461852E-2</v>
      </c>
      <c r="Q96" s="82"/>
      <c r="R96" s="15" t="s">
        <v>138</v>
      </c>
      <c r="S96" s="33">
        <v>4.1032098900133054E-2</v>
      </c>
      <c r="T96" s="33">
        <v>6.9177357712858656E-2</v>
      </c>
      <c r="U96" s="33">
        <v>6.9982667017060574E-2</v>
      </c>
      <c r="V96" s="33">
        <v>7.4789641067398188E-2</v>
      </c>
      <c r="W96" s="33">
        <v>6.7610386027700975E-2</v>
      </c>
      <c r="X96" s="33">
        <v>5.6411152723391145E-2</v>
      </c>
      <c r="Y96" s="33">
        <v>4.1334068576018561E-2</v>
      </c>
      <c r="Z96" s="33">
        <v>2.4216044421247047E-2</v>
      </c>
      <c r="AA96" s="32"/>
      <c r="AB96" s="31">
        <f t="shared" si="81"/>
        <v>5.5569177055726025E-2</v>
      </c>
    </row>
    <row r="97" spans="2:28" x14ac:dyDescent="0.3">
      <c r="B97" s="83"/>
      <c r="C97" s="15" t="s">
        <v>139</v>
      </c>
      <c r="D97" s="33">
        <v>5.4341194415112051E-2</v>
      </c>
      <c r="E97" s="33">
        <v>7.579635496108568E-2</v>
      </c>
      <c r="F97" s="33">
        <v>8.0323321209276849E-2</v>
      </c>
      <c r="G97" s="33">
        <v>7.4697367906449208E-2</v>
      </c>
      <c r="H97" s="33">
        <v>6.0799679299151324E-2</v>
      </c>
      <c r="I97" s="33">
        <v>5.1043724823027881E-2</v>
      </c>
      <c r="J97" s="33">
        <v>3.9639289764949751E-2</v>
      </c>
      <c r="K97" s="32"/>
      <c r="L97" s="32"/>
      <c r="M97" s="31">
        <f t="shared" si="80"/>
        <v>6.1300676600571001E-2</v>
      </c>
      <c r="Q97" s="83"/>
      <c r="R97" s="15" t="s">
        <v>139</v>
      </c>
      <c r="S97" s="33">
        <v>5.7404326123128124E-2</v>
      </c>
      <c r="T97" s="33">
        <v>6.7536874372198255E-2</v>
      </c>
      <c r="U97" s="33">
        <v>7.7732349543754103E-2</v>
      </c>
      <c r="V97" s="33">
        <v>6.5480626643956999E-2</v>
      </c>
      <c r="W97" s="33">
        <v>5.9856157343874075E-2</v>
      </c>
      <c r="X97" s="33">
        <v>4.5883768188205401E-2</v>
      </c>
      <c r="Y97" s="33">
        <v>2.8651805559612994E-2</v>
      </c>
      <c r="Z97" s="32"/>
      <c r="AA97" s="32"/>
      <c r="AB97" s="31">
        <f t="shared" si="81"/>
        <v>5.7506558253532847E-2</v>
      </c>
    </row>
    <row r="98" spans="2:28" x14ac:dyDescent="0.3">
      <c r="B98" s="81" t="s">
        <v>163</v>
      </c>
      <c r="C98" s="2" t="s">
        <v>137</v>
      </c>
      <c r="D98" s="29"/>
      <c r="E98" s="29"/>
      <c r="F98" s="30">
        <f t="shared" ref="F98:L98" si="82">F90/F94</f>
        <v>1.1512495840252424</v>
      </c>
      <c r="G98" s="30">
        <f t="shared" si="82"/>
        <v>1.023480568621782</v>
      </c>
      <c r="H98" s="30">
        <f t="shared" si="82"/>
        <v>1.0632169923362911</v>
      </c>
      <c r="I98" s="30">
        <f t="shared" si="82"/>
        <v>1.0481039204034848</v>
      </c>
      <c r="J98" s="30">
        <f t="shared" si="82"/>
        <v>1.0424950444539112</v>
      </c>
      <c r="K98" s="30">
        <f t="shared" si="82"/>
        <v>1.0320974684617013</v>
      </c>
      <c r="L98" s="30">
        <f t="shared" si="82"/>
        <v>1.2616697236720535</v>
      </c>
      <c r="M98" s="31">
        <f t="shared" si="80"/>
        <v>1.0889019002820668</v>
      </c>
      <c r="Q98" s="81" t="s">
        <v>163</v>
      </c>
      <c r="R98" s="2" t="s">
        <v>137</v>
      </c>
      <c r="S98" s="29"/>
      <c r="T98" s="29"/>
      <c r="U98" s="30">
        <f t="shared" ref="U98:AA98" si="83">U90/U94</f>
        <v>1.286954780297261</v>
      </c>
      <c r="V98" s="30">
        <f t="shared" si="83"/>
        <v>1.1287685600707351</v>
      </c>
      <c r="W98" s="30">
        <f t="shared" si="83"/>
        <v>1.1098916917128938</v>
      </c>
      <c r="X98" s="30">
        <f t="shared" si="83"/>
        <v>1.102804014405051</v>
      </c>
      <c r="Y98" s="30">
        <f t="shared" si="83"/>
        <v>1.08871654048987</v>
      </c>
      <c r="Z98" s="30">
        <f t="shared" si="83"/>
        <v>1.0383168745848617</v>
      </c>
      <c r="AA98" s="30">
        <f t="shared" si="83"/>
        <v>1.2944342856205719</v>
      </c>
      <c r="AB98" s="31">
        <f t="shared" si="81"/>
        <v>1.1499838210258919</v>
      </c>
    </row>
    <row r="99" spans="2:28" x14ac:dyDescent="0.3">
      <c r="B99" s="82"/>
      <c r="C99" s="2" t="s">
        <v>136</v>
      </c>
      <c r="D99" s="29"/>
      <c r="E99" s="30">
        <f t="shared" ref="E99:L99" si="84">E91/E95</f>
        <v>1.3231347040429935</v>
      </c>
      <c r="F99" s="30">
        <f t="shared" si="84"/>
        <v>1.3426143498635221</v>
      </c>
      <c r="G99" s="30">
        <f t="shared" si="84"/>
        <v>1.2919371493735561</v>
      </c>
      <c r="H99" s="30">
        <f t="shared" si="84"/>
        <v>1.3153359476735809</v>
      </c>
      <c r="I99" s="30">
        <f t="shared" si="84"/>
        <v>1.2539541161801051</v>
      </c>
      <c r="J99" s="30">
        <f t="shared" si="84"/>
        <v>1.1900202682331718</v>
      </c>
      <c r="K99" s="30">
        <f t="shared" si="84"/>
        <v>1.5568059328864714</v>
      </c>
      <c r="L99" s="30">
        <f t="shared" si="84"/>
        <v>1.3302186820761048</v>
      </c>
      <c r="M99" s="31">
        <f>AVERAGE(E99:L99)</f>
        <v>1.3255026437911881</v>
      </c>
      <c r="Q99" s="82"/>
      <c r="R99" s="2" t="s">
        <v>136</v>
      </c>
      <c r="S99" s="29"/>
      <c r="T99" s="30">
        <f t="shared" ref="T99:AA99" si="85">T91/T95</f>
        <v>1.5270515804506362</v>
      </c>
      <c r="U99" s="30">
        <f t="shared" si="85"/>
        <v>1.5789371186283647</v>
      </c>
      <c r="V99" s="30">
        <f t="shared" si="85"/>
        <v>1.5468862539088988</v>
      </c>
      <c r="W99" s="30">
        <f t="shared" si="85"/>
        <v>1.5562652132009125</v>
      </c>
      <c r="X99" s="30">
        <f t="shared" si="85"/>
        <v>1.4371658380268511</v>
      </c>
      <c r="Y99" s="30">
        <f t="shared" si="85"/>
        <v>1.3149626140328043</v>
      </c>
      <c r="Z99" s="30">
        <f t="shared" si="85"/>
        <v>1.6882359924206327</v>
      </c>
      <c r="AA99" s="30">
        <f t="shared" si="85"/>
        <v>1.4109757667842704</v>
      </c>
      <c r="AB99" s="31">
        <f t="shared" si="81"/>
        <v>1.5075600471816715</v>
      </c>
    </row>
    <row r="100" spans="2:28" x14ac:dyDescent="0.3">
      <c r="B100" s="82"/>
      <c r="C100" s="15" t="s">
        <v>138</v>
      </c>
      <c r="D100" s="30">
        <f t="shared" ref="D100:K100" si="86">D92/D96</f>
        <v>1.4176627041592289</v>
      </c>
      <c r="E100" s="30">
        <f t="shared" si="86"/>
        <v>1.4616460658332229</v>
      </c>
      <c r="F100" s="30">
        <f t="shared" si="86"/>
        <v>1.2057783089499052</v>
      </c>
      <c r="G100" s="30">
        <f t="shared" si="86"/>
        <v>1.2089273625523278</v>
      </c>
      <c r="H100" s="30">
        <f t="shared" si="86"/>
        <v>1.3133914585361932</v>
      </c>
      <c r="I100" s="30">
        <f t="shared" si="86"/>
        <v>1.3505846585823436</v>
      </c>
      <c r="J100" s="30">
        <f t="shared" si="86"/>
        <v>1.3173438655923579</v>
      </c>
      <c r="K100" s="30">
        <f t="shared" si="86"/>
        <v>1.0646144286426995</v>
      </c>
      <c r="L100" s="29"/>
      <c r="M100" s="31">
        <f>AVERAGE(D100:K100)</f>
        <v>1.2924936066060349</v>
      </c>
      <c r="Q100" s="82"/>
      <c r="R100" s="15" t="s">
        <v>138</v>
      </c>
      <c r="S100" s="30">
        <f t="shared" ref="S100:Z100" si="87">S92/S96</f>
        <v>1.5906757580734265</v>
      </c>
      <c r="T100" s="30">
        <f t="shared" si="87"/>
        <v>1.5395136990914831</v>
      </c>
      <c r="U100" s="30">
        <f t="shared" si="87"/>
        <v>1.3414648762543353</v>
      </c>
      <c r="V100" s="30">
        <f t="shared" si="87"/>
        <v>1.4137481028291319</v>
      </c>
      <c r="W100" s="30">
        <f t="shared" si="87"/>
        <v>1.5551306385760097</v>
      </c>
      <c r="X100" s="30">
        <f t="shared" si="87"/>
        <v>1.5800982403018575</v>
      </c>
      <c r="Y100" s="30">
        <f t="shared" si="87"/>
        <v>1.5332033626046393</v>
      </c>
      <c r="Z100" s="30">
        <f t="shared" si="87"/>
        <v>1.1065793877326711</v>
      </c>
      <c r="AA100" s="29"/>
      <c r="AB100" s="31">
        <f t="shared" si="81"/>
        <v>1.4575517581829445</v>
      </c>
    </row>
    <row r="101" spans="2:28" x14ac:dyDescent="0.3">
      <c r="B101" s="83"/>
      <c r="C101" s="15" t="s">
        <v>139</v>
      </c>
      <c r="D101" s="30">
        <f t="shared" ref="D101:J101" si="88">D93/D97</f>
        <v>1.3272284859100627</v>
      </c>
      <c r="E101" s="30">
        <f t="shared" si="88"/>
        <v>1.159219501420615</v>
      </c>
      <c r="F101" s="30">
        <f t="shared" si="88"/>
        <v>1.0735954144957751</v>
      </c>
      <c r="G101" s="30">
        <f t="shared" si="88"/>
        <v>1.016110992106783</v>
      </c>
      <c r="H101" s="30">
        <f t="shared" si="88"/>
        <v>1.0622430700235133</v>
      </c>
      <c r="I101" s="30">
        <f t="shared" si="88"/>
        <v>1.0700819715479992</v>
      </c>
      <c r="J101" s="30">
        <f t="shared" si="88"/>
        <v>1.080236058610462</v>
      </c>
      <c r="K101" s="29"/>
      <c r="L101" s="29"/>
      <c r="M101" s="31">
        <f t="shared" si="80"/>
        <v>1.0604535013569065</v>
      </c>
      <c r="Q101" s="83"/>
      <c r="R101" s="15" t="s">
        <v>139</v>
      </c>
      <c r="S101" s="30">
        <f t="shared" ref="S101:Y101" si="89">S93/S97</f>
        <v>1.4222097489864092</v>
      </c>
      <c r="T101" s="30">
        <f t="shared" si="89"/>
        <v>1.1709846160541788</v>
      </c>
      <c r="U101" s="30">
        <f t="shared" si="89"/>
        <v>1.1061571343676218</v>
      </c>
      <c r="V101" s="30">
        <f t="shared" si="89"/>
        <v>1.0907374553802978</v>
      </c>
      <c r="W101" s="30">
        <f t="shared" si="89"/>
        <v>1.1091293849418198</v>
      </c>
      <c r="X101" s="30">
        <f t="shared" si="89"/>
        <v>1.1462600619854488</v>
      </c>
      <c r="Y101" s="30">
        <f t="shared" si="89"/>
        <v>1.2086302036716756</v>
      </c>
      <c r="Z101" s="29"/>
      <c r="AA101" s="29"/>
      <c r="AB101" s="31">
        <f t="shared" si="81"/>
        <v>1.1791583721982075</v>
      </c>
    </row>
    <row r="103" spans="2:28" ht="18" x14ac:dyDescent="0.3">
      <c r="B103" s="85" t="s">
        <v>117</v>
      </c>
      <c r="C103" s="85"/>
      <c r="D103" s="85"/>
      <c r="E103" s="85"/>
      <c r="F103" s="85"/>
      <c r="G103" s="85"/>
      <c r="H103" s="85"/>
      <c r="I103" s="85"/>
      <c r="J103" s="85"/>
      <c r="K103" s="85"/>
      <c r="L103" s="85"/>
      <c r="M103" s="85"/>
      <c r="Q103" s="5"/>
      <c r="R103" s="5"/>
      <c r="S103" s="5"/>
      <c r="T103" s="5"/>
      <c r="U103" s="5"/>
      <c r="V103" s="5"/>
      <c r="W103" s="5"/>
      <c r="X103" s="5"/>
      <c r="Y103" s="5"/>
    </row>
    <row r="105" spans="2:28" ht="15" customHeight="1" x14ac:dyDescent="0.3">
      <c r="D105" s="86" t="s">
        <v>116</v>
      </c>
      <c r="E105" s="86"/>
      <c r="F105" s="86"/>
      <c r="G105" s="86"/>
      <c r="H105" s="86"/>
      <c r="I105" s="86"/>
      <c r="J105" s="86"/>
      <c r="K105" s="86"/>
      <c r="L105" s="86"/>
      <c r="M105" s="86"/>
      <c r="T105" s="8"/>
      <c r="U105" s="8"/>
      <c r="V105" s="8"/>
      <c r="W105" s="8"/>
      <c r="X105" s="8"/>
      <c r="Y105" s="8"/>
      <c r="Z105" s="8"/>
    </row>
    <row r="106" spans="2:28" ht="15" customHeight="1" x14ac:dyDescent="0.3">
      <c r="D106" s="18">
        <v>1</v>
      </c>
      <c r="E106" s="18">
        <v>2</v>
      </c>
      <c r="F106" s="18">
        <v>3</v>
      </c>
      <c r="G106" s="18">
        <v>4</v>
      </c>
      <c r="H106" s="18">
        <v>5</v>
      </c>
      <c r="I106" s="18">
        <v>6</v>
      </c>
      <c r="J106" s="18">
        <v>7</v>
      </c>
      <c r="K106" s="18">
        <v>8</v>
      </c>
      <c r="L106" s="18">
        <v>9</v>
      </c>
      <c r="M106" s="19" t="s">
        <v>4</v>
      </c>
      <c r="S106" s="8"/>
      <c r="T106" s="8"/>
      <c r="U106" s="8"/>
      <c r="V106" s="8"/>
      <c r="W106" s="8"/>
      <c r="X106" s="8"/>
      <c r="Y106" s="8"/>
      <c r="Z106" s="8"/>
    </row>
    <row r="107" spans="2:28" ht="15" customHeight="1" x14ac:dyDescent="0.3">
      <c r="B107" s="81" t="s">
        <v>54</v>
      </c>
      <c r="C107" s="15" t="s">
        <v>7</v>
      </c>
      <c r="D107" s="87" t="s">
        <v>93</v>
      </c>
      <c r="E107" s="88"/>
      <c r="F107" s="88"/>
      <c r="G107" s="88"/>
      <c r="H107" s="88"/>
      <c r="I107" s="88"/>
      <c r="J107" s="88"/>
      <c r="K107" s="88"/>
      <c r="L107" s="88"/>
      <c r="M107" s="89"/>
      <c r="R107" s="8"/>
      <c r="S107" s="8"/>
      <c r="T107" s="8"/>
      <c r="U107" s="8"/>
      <c r="V107" s="8"/>
      <c r="W107" s="8"/>
      <c r="X107" s="8"/>
      <c r="Y107" s="8"/>
    </row>
    <row r="108" spans="2:28" x14ac:dyDescent="0.3">
      <c r="B108" s="82"/>
      <c r="C108" s="15" t="s">
        <v>0</v>
      </c>
      <c r="D108" s="20">
        <v>23456</v>
      </c>
      <c r="E108" s="20">
        <v>34567</v>
      </c>
      <c r="F108" s="20">
        <v>45678</v>
      </c>
      <c r="G108" s="20">
        <v>23456</v>
      </c>
      <c r="H108" s="20">
        <v>34567</v>
      </c>
      <c r="I108" s="20">
        <v>45678</v>
      </c>
      <c r="J108" s="20">
        <v>23456</v>
      </c>
      <c r="K108" s="20">
        <v>34567</v>
      </c>
      <c r="L108" s="20">
        <v>45678</v>
      </c>
      <c r="M108" s="21"/>
      <c r="R108" s="8"/>
      <c r="S108" s="8"/>
      <c r="T108" s="8"/>
      <c r="U108" s="8"/>
      <c r="V108" s="8"/>
      <c r="W108" s="8"/>
      <c r="X108" s="8"/>
    </row>
    <row r="109" spans="2:28" ht="28.8" x14ac:dyDescent="0.3">
      <c r="B109" s="82"/>
      <c r="C109" s="15" t="s">
        <v>1</v>
      </c>
      <c r="D109" s="20" t="s">
        <v>65</v>
      </c>
      <c r="E109" s="20" t="s">
        <v>66</v>
      </c>
      <c r="F109" s="20" t="s">
        <v>67</v>
      </c>
      <c r="G109" s="20" t="s">
        <v>68</v>
      </c>
      <c r="H109" s="20" t="s">
        <v>69</v>
      </c>
      <c r="I109" s="20" t="s">
        <v>70</v>
      </c>
      <c r="J109" s="20" t="s">
        <v>71</v>
      </c>
      <c r="K109" s="20" t="s">
        <v>72</v>
      </c>
      <c r="L109" s="20" t="s">
        <v>73</v>
      </c>
      <c r="M109" s="21"/>
    </row>
    <row r="110" spans="2:28" x14ac:dyDescent="0.3">
      <c r="B110" s="82"/>
      <c r="C110" s="15" t="s">
        <v>3</v>
      </c>
      <c r="D110" s="20" t="s">
        <v>74</v>
      </c>
      <c r="E110" s="20" t="s">
        <v>75</v>
      </c>
      <c r="F110" s="20" t="s">
        <v>76</v>
      </c>
      <c r="G110" s="20" t="s">
        <v>77</v>
      </c>
      <c r="H110" s="20" t="s">
        <v>78</v>
      </c>
      <c r="I110" s="20" t="s">
        <v>79</v>
      </c>
      <c r="J110" s="20" t="s">
        <v>80</v>
      </c>
      <c r="K110" s="20" t="s">
        <v>81</v>
      </c>
      <c r="L110" s="20" t="s">
        <v>82</v>
      </c>
      <c r="M110" s="22" t="s">
        <v>53</v>
      </c>
    </row>
    <row r="111" spans="2:28" x14ac:dyDescent="0.3">
      <c r="B111" s="82"/>
      <c r="C111" s="15" t="s">
        <v>6</v>
      </c>
      <c r="D111" s="20" t="s">
        <v>83</v>
      </c>
      <c r="E111" s="20" t="s">
        <v>84</v>
      </c>
      <c r="F111" s="20" t="s">
        <v>85</v>
      </c>
      <c r="G111" s="20" t="s">
        <v>86</v>
      </c>
      <c r="H111" s="20" t="s">
        <v>87</v>
      </c>
      <c r="I111" s="20" t="s">
        <v>88</v>
      </c>
      <c r="J111" s="20" t="s">
        <v>89</v>
      </c>
      <c r="K111" s="20" t="s">
        <v>90</v>
      </c>
      <c r="L111" s="20" t="s">
        <v>91</v>
      </c>
      <c r="M111" s="22" t="s">
        <v>92</v>
      </c>
    </row>
    <row r="112" spans="2:28" x14ac:dyDescent="0.3">
      <c r="B112" s="83"/>
      <c r="C112" s="15" t="s">
        <v>2</v>
      </c>
      <c r="D112" s="93" t="s">
        <v>94</v>
      </c>
      <c r="E112" s="94"/>
      <c r="F112" s="94"/>
      <c r="G112" s="94"/>
      <c r="H112" s="94"/>
      <c r="I112" s="94"/>
      <c r="J112" s="94"/>
      <c r="K112" s="94"/>
      <c r="L112" s="94"/>
      <c r="M112" s="95"/>
    </row>
    <row r="113" spans="2:13" ht="15" customHeight="1" x14ac:dyDescent="0.3">
      <c r="B113" s="84" t="s">
        <v>133</v>
      </c>
      <c r="C113" s="15" t="s">
        <v>7</v>
      </c>
      <c r="D113" s="90" t="s">
        <v>93</v>
      </c>
      <c r="E113" s="91"/>
      <c r="F113" s="91"/>
      <c r="G113" s="91"/>
      <c r="H113" s="91"/>
      <c r="I113" s="91"/>
      <c r="J113" s="91"/>
      <c r="K113" s="91"/>
      <c r="L113" s="91"/>
      <c r="M113" s="92"/>
    </row>
    <row r="114" spans="2:13" ht="28.8" x14ac:dyDescent="0.3">
      <c r="B114" s="84"/>
      <c r="C114" s="15" t="s">
        <v>0</v>
      </c>
      <c r="D114" s="21"/>
      <c r="E114" s="20" t="s">
        <v>103</v>
      </c>
      <c r="F114" s="20" t="s">
        <v>104</v>
      </c>
      <c r="G114" s="20" t="s">
        <v>105</v>
      </c>
      <c r="H114" s="20" t="s">
        <v>106</v>
      </c>
      <c r="I114" s="20" t="s">
        <v>104</v>
      </c>
      <c r="J114" s="20" t="s">
        <v>105</v>
      </c>
      <c r="K114" s="20" t="s">
        <v>107</v>
      </c>
      <c r="L114" s="21"/>
      <c r="M114" s="21"/>
    </row>
    <row r="115" spans="2:13" x14ac:dyDescent="0.3">
      <c r="B115" s="84"/>
      <c r="C115" s="15" t="s">
        <v>1</v>
      </c>
      <c r="D115" s="21"/>
      <c r="E115" s="20" t="s">
        <v>109</v>
      </c>
      <c r="F115" s="20" t="s">
        <v>110</v>
      </c>
      <c r="G115" s="20" t="s">
        <v>108</v>
      </c>
      <c r="H115" s="20" t="s">
        <v>111</v>
      </c>
      <c r="I115" s="20" t="s">
        <v>112</v>
      </c>
      <c r="J115" s="20" t="s">
        <v>113</v>
      </c>
      <c r="K115" s="20" t="s">
        <v>114</v>
      </c>
      <c r="L115" s="21"/>
      <c r="M115" s="21"/>
    </row>
    <row r="116" spans="2:13" x14ac:dyDescent="0.3">
      <c r="B116" s="84"/>
      <c r="C116" s="15" t="s">
        <v>3</v>
      </c>
      <c r="D116" s="24" t="s">
        <v>95</v>
      </c>
      <c r="E116" s="24" t="s">
        <v>96</v>
      </c>
      <c r="F116" s="24" t="s">
        <v>97</v>
      </c>
      <c r="G116" s="24" t="s">
        <v>98</v>
      </c>
      <c r="H116" s="24" t="s">
        <v>99</v>
      </c>
      <c r="I116" s="24" t="s">
        <v>100</v>
      </c>
      <c r="J116" s="24" t="s">
        <v>101</v>
      </c>
      <c r="K116" s="24" t="s">
        <v>102</v>
      </c>
      <c r="L116" s="24" t="s">
        <v>115</v>
      </c>
      <c r="M116" s="21"/>
    </row>
    <row r="117" spans="2:13" x14ac:dyDescent="0.3">
      <c r="B117" s="84"/>
      <c r="C117" s="15" t="s">
        <v>2</v>
      </c>
      <c r="D117" s="93" t="s">
        <v>94</v>
      </c>
      <c r="E117" s="94"/>
      <c r="F117" s="94"/>
      <c r="G117" s="94"/>
      <c r="H117" s="94"/>
      <c r="I117" s="94"/>
      <c r="J117" s="94"/>
      <c r="K117" s="94"/>
      <c r="L117" s="95"/>
      <c r="M117" s="21"/>
    </row>
    <row r="118" spans="2:13" ht="15" customHeight="1" x14ac:dyDescent="0.3">
      <c r="B118" s="81" t="s">
        <v>168</v>
      </c>
      <c r="C118" s="2" t="s">
        <v>137</v>
      </c>
      <c r="D118" s="26"/>
      <c r="E118" s="26"/>
      <c r="F118" s="25">
        <v>1</v>
      </c>
      <c r="G118" s="25" t="s">
        <v>75</v>
      </c>
      <c r="H118" s="25" t="s">
        <v>147</v>
      </c>
      <c r="I118" s="25" t="s">
        <v>151</v>
      </c>
      <c r="J118" s="25" t="s">
        <v>156</v>
      </c>
      <c r="K118" s="25" t="s">
        <v>157</v>
      </c>
      <c r="L118" s="25" t="s">
        <v>158</v>
      </c>
      <c r="M118" s="26"/>
    </row>
    <row r="119" spans="2:13" x14ac:dyDescent="0.3">
      <c r="B119" s="82"/>
      <c r="C119" s="2" t="s">
        <v>136</v>
      </c>
      <c r="D119" s="26"/>
      <c r="E119" s="25">
        <v>1</v>
      </c>
      <c r="F119" s="25">
        <v>2</v>
      </c>
      <c r="G119" s="25" t="s">
        <v>144</v>
      </c>
      <c r="H119" s="25" t="s">
        <v>148</v>
      </c>
      <c r="I119" s="25" t="s">
        <v>152</v>
      </c>
      <c r="J119" s="25" t="s">
        <v>153</v>
      </c>
      <c r="K119" s="25" t="s">
        <v>154</v>
      </c>
      <c r="L119" s="25" t="s">
        <v>155</v>
      </c>
      <c r="M119" s="26"/>
    </row>
    <row r="120" spans="2:13" x14ac:dyDescent="0.3">
      <c r="B120" s="82"/>
      <c r="C120" s="15" t="s">
        <v>138</v>
      </c>
      <c r="D120" s="25" t="s">
        <v>134</v>
      </c>
      <c r="E120" s="25" t="s">
        <v>140</v>
      </c>
      <c r="F120" s="25" t="s">
        <v>142</v>
      </c>
      <c r="G120" s="25" t="s">
        <v>145</v>
      </c>
      <c r="H120" s="25" t="s">
        <v>149</v>
      </c>
      <c r="I120" s="25" t="s">
        <v>159</v>
      </c>
      <c r="J120" s="25">
        <v>8</v>
      </c>
      <c r="K120" s="25">
        <v>9</v>
      </c>
      <c r="L120" s="26"/>
      <c r="M120" s="26"/>
    </row>
    <row r="121" spans="2:13" x14ac:dyDescent="0.3">
      <c r="B121" s="83"/>
      <c r="C121" s="15" t="s">
        <v>139</v>
      </c>
      <c r="D121" s="25" t="s">
        <v>135</v>
      </c>
      <c r="E121" s="25" t="s">
        <v>141</v>
      </c>
      <c r="F121" s="25" t="s">
        <v>143</v>
      </c>
      <c r="G121" s="25" t="s">
        <v>146</v>
      </c>
      <c r="H121" s="25" t="s">
        <v>150</v>
      </c>
      <c r="I121" s="25" t="s">
        <v>81</v>
      </c>
      <c r="J121" s="25">
        <v>9</v>
      </c>
      <c r="K121" s="26"/>
      <c r="L121" s="26"/>
      <c r="M121" s="26"/>
    </row>
  </sheetData>
  <mergeCells count="73">
    <mergeCell ref="Q94:Q97"/>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117:L117"/>
    <mergeCell ref="Q98:Q101"/>
    <mergeCell ref="Q38:R39"/>
    <mergeCell ref="B58:B63"/>
    <mergeCell ref="Q56:R57"/>
    <mergeCell ref="Q74:R75"/>
    <mergeCell ref="B76:B81"/>
    <mergeCell ref="Q54:R54"/>
    <mergeCell ref="Q58:Q63"/>
    <mergeCell ref="Q64:Q68"/>
    <mergeCell ref="D38:O38"/>
    <mergeCell ref="B38:C39"/>
    <mergeCell ref="B82:B86"/>
    <mergeCell ref="D88:M88"/>
    <mergeCell ref="Q88:R89"/>
    <mergeCell ref="Q90:Q93"/>
    <mergeCell ref="S74:AB74"/>
    <mergeCell ref="Q76:Q81"/>
    <mergeCell ref="Q82:Q86"/>
    <mergeCell ref="S56:AB56"/>
    <mergeCell ref="B69:B72"/>
    <mergeCell ref="Q69:Q72"/>
    <mergeCell ref="O13:P13"/>
    <mergeCell ref="Q53:R53"/>
    <mergeCell ref="S22:AB22"/>
    <mergeCell ref="S38:AB38"/>
    <mergeCell ref="Q40:Q46"/>
    <mergeCell ref="Q47:Q52"/>
    <mergeCell ref="Q22:R23"/>
    <mergeCell ref="Q24:Q29"/>
    <mergeCell ref="Q30:Q34"/>
    <mergeCell ref="Q35:R35"/>
    <mergeCell ref="Q36:R36"/>
    <mergeCell ref="B40:B46"/>
    <mergeCell ref="B47:B52"/>
    <mergeCell ref="D22:O22"/>
    <mergeCell ref="D56:O56"/>
    <mergeCell ref="D74:O74"/>
    <mergeCell ref="B74:C75"/>
    <mergeCell ref="B53:C53"/>
    <mergeCell ref="B64:B68"/>
    <mergeCell ref="B54:C54"/>
    <mergeCell ref="B56:C57"/>
    <mergeCell ref="B36:C36"/>
    <mergeCell ref="B22:C23"/>
    <mergeCell ref="B35:C35"/>
    <mergeCell ref="B24:B29"/>
    <mergeCell ref="B30:B34"/>
    <mergeCell ref="B20:AB20"/>
    <mergeCell ref="B3:O4"/>
    <mergeCell ref="B2:O2"/>
    <mergeCell ref="O7:P7"/>
    <mergeCell ref="O6:Z6"/>
    <mergeCell ref="B7:C7"/>
    <mergeCell ref="B8:B12"/>
    <mergeCell ref="B13:B17"/>
    <mergeCell ref="O10:O11"/>
    <mergeCell ref="O8:O9"/>
    <mergeCell ref="B6:M6"/>
  </mergeCells>
  <conditionalFormatting sqref="D11:K11 D12:J12 E9:K9 F8:K8 L8:L9">
    <cfRule type="colorScale" priority="3">
      <colorScale>
        <cfvo type="min"/>
        <cfvo type="percentile" val="50"/>
        <cfvo type="max"/>
        <color rgb="FF63BE7B"/>
        <color rgb="FFFFEB84"/>
        <color rgb="FFF8696B"/>
      </colorScale>
    </cfRule>
  </conditionalFormatting>
  <conditionalFormatting sqref="D16:K17 M8:M9 D13:M14 M12 L15:M16">
    <cfRule type="colorScale" priority="10">
      <colorScale>
        <cfvo type="min"/>
        <cfvo type="percentile" val="50"/>
        <cfvo type="max"/>
        <color rgb="FF63BE7B"/>
        <color rgb="FFFFEB84"/>
        <color rgb="FFF8696B"/>
      </colorScale>
    </cfRule>
  </conditionalFormatting>
  <conditionalFormatting sqref="D100:K100 D101:J101 E99:K99 F98:K98 L98:L99">
    <cfRule type="colorScale" priority="9">
      <colorScale>
        <cfvo type="min"/>
        <cfvo type="percentile" val="50"/>
        <cfvo type="max"/>
        <color rgb="FF63BE7B"/>
        <color rgb="FFFFEB84"/>
        <color rgb="FFF8696B"/>
      </colorScale>
    </cfRule>
  </conditionalFormatting>
  <conditionalFormatting sqref="D8:L9 D11:L12">
    <cfRule type="colorScale" priority="161">
      <colorScale>
        <cfvo type="min"/>
        <cfvo type="percentile" val="50"/>
        <cfvo type="max"/>
        <color rgb="FF63BE7B"/>
        <color rgb="FFFFEB84"/>
        <color rgb="FFF8696B"/>
      </colorScale>
    </cfRule>
  </conditionalFormatting>
  <conditionalFormatting sqref="D8:L17">
    <cfRule type="colorScale" priority="1">
      <colorScale>
        <cfvo type="min"/>
        <cfvo type="percentile" val="50"/>
        <cfvo type="max"/>
        <color rgb="FF63BE7B"/>
        <color rgb="FFFFEB84"/>
        <color rgb="FFF8696B"/>
      </colorScale>
    </cfRule>
  </conditionalFormatting>
  <conditionalFormatting sqref="D77:L81 D85:L86 E83:K84 M79:O81">
    <cfRule type="colorScale" priority="28">
      <colorScale>
        <cfvo type="min"/>
        <cfvo type="percentile" val="50"/>
        <cfvo type="max"/>
        <color rgb="FF63BE7B"/>
        <color rgb="FFFFEB84"/>
        <color rgb="FFF8696B"/>
      </colorScale>
    </cfRule>
  </conditionalFormatting>
  <conditionalFormatting sqref="D77:L81 E83:K86 D85:D86 L85:L86 M79:O81">
    <cfRule type="colorScale" priority="29">
      <colorScale>
        <cfvo type="min"/>
        <cfvo type="percentile" val="50"/>
        <cfvo type="max"/>
        <color rgb="FFF8696B"/>
        <color rgb="FFFFEB84"/>
        <color rgb="FF63BE7B"/>
      </colorScale>
    </cfRule>
  </conditionalFormatting>
  <conditionalFormatting sqref="D86:L86 D81:O81">
    <cfRule type="colorScale" priority="27">
      <colorScale>
        <cfvo type="min"/>
        <cfvo type="percentile" val="50"/>
        <cfvo type="max"/>
        <color rgb="FF63BE7B"/>
        <color rgb="FFFFEB84"/>
        <color rgb="FFF8696B"/>
      </colorScale>
    </cfRule>
  </conditionalFormatting>
  <conditionalFormatting sqref="D90:M93">
    <cfRule type="colorScale" priority="5">
      <colorScale>
        <cfvo type="min"/>
        <cfvo type="percentile" val="50"/>
        <cfvo type="max"/>
        <color rgb="FF63BE7B"/>
        <color rgb="FFFFEB84"/>
        <color rgb="FFF8696B"/>
      </colorScale>
    </cfRule>
  </conditionalFormatting>
  <conditionalFormatting sqref="D98:M101">
    <cfRule type="colorScale" priority="7">
      <colorScale>
        <cfvo type="min"/>
        <cfvo type="percentile" val="50"/>
        <cfvo type="max"/>
        <color rgb="FF63BE7B"/>
        <color rgb="FFFFEB84"/>
        <color rgb="FFF8696B"/>
      </colorScale>
    </cfRule>
  </conditionalFormatting>
  <conditionalFormatting sqref="Q8:Z11 Q12:Y16">
    <cfRule type="colorScale" priority="11">
      <colorScale>
        <cfvo type="min"/>
        <cfvo type="percentile" val="50"/>
        <cfvo type="max"/>
        <color rgb="FF63BE7B"/>
        <color rgb="FFFFEB84"/>
        <color rgb="FFF8696B"/>
      </colorScale>
    </cfRule>
  </conditionalFormatting>
  <conditionalFormatting sqref="S100:Z100 S101:Y101 T99:Z99 U98:Z98 AA98:AA99">
    <cfRule type="colorScale" priority="8">
      <colorScale>
        <cfvo type="min"/>
        <cfvo type="percentile" val="50"/>
        <cfvo type="max"/>
        <color rgb="FF63BE7B"/>
        <color rgb="FFFFEB84"/>
        <color rgb="FFF8696B"/>
      </colorScale>
    </cfRule>
  </conditionalFormatting>
  <conditionalFormatting sqref="S53:AB53 D53:M53">
    <cfRule type="colorScale" priority="17">
      <colorScale>
        <cfvo type="min"/>
        <cfvo type="max"/>
        <color rgb="FFFCFCFF"/>
        <color rgb="FF63BE7B"/>
      </colorScale>
    </cfRule>
  </conditionalFormatting>
  <conditionalFormatting sqref="S54:AB54 D54:O54">
    <cfRule type="colorScale" priority="16">
      <colorScale>
        <cfvo type="min"/>
        <cfvo type="max"/>
        <color rgb="FFFCFCFF"/>
        <color rgb="FF63BE7B"/>
      </colorScale>
    </cfRule>
  </conditionalFormatting>
  <conditionalFormatting sqref="S81:AB81 S86:AA86">
    <cfRule type="colorScale" priority="23">
      <colorScale>
        <cfvo type="min"/>
        <cfvo type="percentile" val="50"/>
        <cfvo type="max"/>
        <color rgb="FF63BE7B"/>
        <color rgb="FFFFEB84"/>
        <color rgb="FFF8696B"/>
      </colorScale>
    </cfRule>
  </conditionalFormatting>
  <conditionalFormatting sqref="S90:AB93">
    <cfRule type="colorScale" priority="4">
      <colorScale>
        <cfvo type="min"/>
        <cfvo type="percentile" val="50"/>
        <cfvo type="max"/>
        <color rgb="FF63BE7B"/>
        <color rgb="FFFFEB84"/>
        <color rgb="FFF8696B"/>
      </colorScale>
    </cfRule>
  </conditionalFormatting>
  <conditionalFormatting sqref="S98:AB101">
    <cfRule type="colorScale" priority="6">
      <colorScale>
        <cfvo type="min"/>
        <cfvo type="percentile" val="50"/>
        <cfvo type="max"/>
        <color rgb="FF63BE7B"/>
        <color rgb="FFFFEB84"/>
        <color rgb="FFF8696B"/>
      </colorScale>
    </cfRule>
  </conditionalFormatting>
  <conditionalFormatting sqref="AB79:AB80 S77:AA80 S85:AA85 T83:Z84">
    <cfRule type="colorScale" priority="24">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dimension ref="B2:Y88"/>
  <sheetViews>
    <sheetView topLeftCell="G18" zoomScaleNormal="100" workbookViewId="0">
      <selection activeCell="Y28" sqref="Y28"/>
    </sheetView>
  </sheetViews>
  <sheetFormatPr defaultRowHeight="14.4" x14ac:dyDescent="0.3"/>
  <cols>
    <col min="2" max="2" width="9.88671875" bestFit="1" customWidth="1"/>
    <col min="3" max="3" width="9.109375" customWidth="1"/>
    <col min="10" max="10" width="9.88671875" bestFit="1" customWidth="1"/>
    <col min="18" max="18" width="9.88671875" bestFit="1" customWidth="1"/>
    <col min="25" max="25" width="40.21875" customWidth="1"/>
  </cols>
  <sheetData>
    <row r="2" spans="2:24" ht="18" x14ac:dyDescent="0.35">
      <c r="B2" s="61" t="s">
        <v>212</v>
      </c>
      <c r="C2" s="61"/>
      <c r="D2" s="61"/>
      <c r="E2" s="61"/>
      <c r="F2" s="61"/>
      <c r="G2" s="61"/>
      <c r="H2" s="61"/>
      <c r="I2" s="61"/>
      <c r="J2" s="61"/>
      <c r="K2" s="61"/>
      <c r="L2" s="61"/>
      <c r="M2" s="61"/>
      <c r="N2" s="61"/>
      <c r="O2" s="61"/>
      <c r="P2" s="61"/>
      <c r="Q2" s="61"/>
    </row>
    <row r="3" spans="2:24" x14ac:dyDescent="0.3">
      <c r="B3" s="68" t="s">
        <v>288</v>
      </c>
      <c r="C3" s="68"/>
      <c r="D3" s="68"/>
      <c r="E3" s="68"/>
      <c r="F3" s="68"/>
      <c r="G3" s="68"/>
      <c r="H3" s="68"/>
      <c r="I3" s="68"/>
      <c r="J3" s="68"/>
      <c r="K3" s="68"/>
      <c r="L3" s="68"/>
      <c r="M3" s="68"/>
      <c r="N3" s="68"/>
      <c r="O3" s="68"/>
      <c r="P3" s="68"/>
      <c r="Q3" s="68"/>
    </row>
    <row r="4" spans="2:24" ht="67.5" customHeight="1" x14ac:dyDescent="0.3">
      <c r="B4" s="68"/>
      <c r="C4" s="68"/>
      <c r="D4" s="68"/>
      <c r="E4" s="68"/>
      <c r="F4" s="68"/>
      <c r="G4" s="68"/>
      <c r="H4" s="68"/>
      <c r="I4" s="68"/>
      <c r="J4" s="68"/>
      <c r="K4" s="68"/>
      <c r="L4" s="68"/>
      <c r="M4" s="68"/>
      <c r="N4" s="68"/>
      <c r="O4" s="68"/>
      <c r="P4" s="68"/>
      <c r="Q4" s="68"/>
    </row>
    <row r="5" spans="2:24" x14ac:dyDescent="0.3">
      <c r="B5" s="39"/>
      <c r="C5" s="39"/>
      <c r="D5" s="39"/>
      <c r="E5" s="39"/>
      <c r="F5" s="39"/>
      <c r="G5" s="39"/>
      <c r="H5" s="39"/>
      <c r="I5" s="39"/>
      <c r="J5" s="39"/>
      <c r="K5" s="39"/>
      <c r="L5" s="39"/>
      <c r="M5" s="39"/>
      <c r="N5" s="39"/>
      <c r="O5" s="39"/>
      <c r="P5" s="39"/>
    </row>
    <row r="6" spans="2:24" x14ac:dyDescent="0.3">
      <c r="B6" s="96" t="s">
        <v>171</v>
      </c>
      <c r="C6" s="60" t="s">
        <v>279</v>
      </c>
      <c r="D6" s="60"/>
      <c r="E6" s="60"/>
      <c r="F6" s="60"/>
      <c r="G6" s="60"/>
      <c r="H6" s="60" t="s">
        <v>280</v>
      </c>
      <c r="I6" s="60"/>
      <c r="J6" s="60"/>
      <c r="K6" s="60"/>
      <c r="L6" s="60"/>
      <c r="M6" s="60" t="s">
        <v>281</v>
      </c>
      <c r="N6" s="60"/>
      <c r="O6" s="60"/>
      <c r="P6" s="60"/>
      <c r="Q6" s="60"/>
      <c r="S6" s="60" t="s">
        <v>8</v>
      </c>
      <c r="T6" s="60"/>
      <c r="U6" s="60"/>
      <c r="V6" s="60"/>
      <c r="W6" s="60"/>
      <c r="X6" s="60"/>
    </row>
    <row r="7" spans="2:24" x14ac:dyDescent="0.3">
      <c r="B7" s="96"/>
      <c r="C7" s="23" t="s">
        <v>177</v>
      </c>
      <c r="D7" s="2">
        <v>6</v>
      </c>
      <c r="E7" s="2">
        <v>8</v>
      </c>
      <c r="F7" s="2">
        <v>10</v>
      </c>
      <c r="G7" s="2">
        <v>12</v>
      </c>
      <c r="H7" s="2">
        <v>4</v>
      </c>
      <c r="I7" s="2">
        <v>6</v>
      </c>
      <c r="J7" s="2">
        <v>8</v>
      </c>
      <c r="K7" s="2">
        <v>10</v>
      </c>
      <c r="L7" s="2">
        <v>12</v>
      </c>
      <c r="M7" s="2">
        <v>4</v>
      </c>
      <c r="N7" s="2">
        <v>6</v>
      </c>
      <c r="O7" s="2">
        <v>8</v>
      </c>
      <c r="P7" s="2">
        <v>10</v>
      </c>
      <c r="Q7" s="2">
        <v>12</v>
      </c>
      <c r="S7" s="2" t="s">
        <v>2</v>
      </c>
      <c r="T7" s="67">
        <f>31971*4</f>
        <v>127884</v>
      </c>
      <c r="U7" s="67"/>
      <c r="V7" s="67"/>
      <c r="W7" s="67"/>
      <c r="X7" s="67"/>
    </row>
    <row r="8" spans="2:24" x14ac:dyDescent="0.3">
      <c r="B8" s="23" t="s">
        <v>186</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173</v>
      </c>
      <c r="T8" s="2" t="s">
        <v>177</v>
      </c>
      <c r="U8" s="2" t="s">
        <v>178</v>
      </c>
      <c r="V8" s="2" t="s">
        <v>179</v>
      </c>
      <c r="W8" s="2" t="s">
        <v>180</v>
      </c>
      <c r="X8" s="2" t="s">
        <v>181</v>
      </c>
    </row>
    <row r="9" spans="2:24" x14ac:dyDescent="0.3">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174</v>
      </c>
      <c r="T9" s="4">
        <f>D87</f>
        <v>101302</v>
      </c>
      <c r="U9" s="4">
        <f>E87</f>
        <v>77973</v>
      </c>
      <c r="V9" s="4">
        <f>F87</f>
        <v>51537</v>
      </c>
      <c r="W9" s="4">
        <f>G87</f>
        <v>29959</v>
      </c>
      <c r="X9" s="4">
        <f>H87</f>
        <v>15903</v>
      </c>
    </row>
    <row r="10" spans="2:24" x14ac:dyDescent="0.3">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40">
        <v>1</v>
      </c>
      <c r="T10" s="4">
        <f>L87</f>
        <v>13325</v>
      </c>
      <c r="U10" s="4">
        <f>M87</f>
        <v>15093</v>
      </c>
      <c r="V10" s="4">
        <f>N87</f>
        <v>13277</v>
      </c>
      <c r="W10" s="4">
        <f>O87</f>
        <v>9678</v>
      </c>
      <c r="X10" s="4">
        <f>P87</f>
        <v>6354</v>
      </c>
    </row>
    <row r="11" spans="2:24" x14ac:dyDescent="0.3">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175</v>
      </c>
      <c r="T11" s="4">
        <f>T87</f>
        <v>2821</v>
      </c>
      <c r="U11" s="4">
        <f>U87</f>
        <v>5362</v>
      </c>
      <c r="V11" s="4">
        <f>V87</f>
        <v>6442</v>
      </c>
      <c r="W11" s="4">
        <f>W87</f>
        <v>5847</v>
      </c>
      <c r="X11" s="4">
        <f>X87</f>
        <v>4339</v>
      </c>
    </row>
    <row r="12" spans="2:24" x14ac:dyDescent="0.3">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176</v>
      </c>
      <c r="T12" s="4">
        <v>1939</v>
      </c>
      <c r="U12" s="4">
        <v>4955</v>
      </c>
      <c r="V12" s="4">
        <v>7938</v>
      </c>
      <c r="W12" s="4">
        <v>8966</v>
      </c>
      <c r="X12" s="4">
        <v>8003</v>
      </c>
    </row>
    <row r="13" spans="2:24" x14ac:dyDescent="0.3">
      <c r="B13" s="2" t="s">
        <v>213</v>
      </c>
      <c r="C13" s="44">
        <f>C8*4+C9*3+C10*2+C11</f>
        <v>2.1699571578053742</v>
      </c>
      <c r="D13" s="44">
        <f t="shared" ref="D13:Q13" si="0">D8*4+D9*3+D10*2+D11</f>
        <v>1.7905300552755441</v>
      </c>
      <c r="E13" s="44">
        <f t="shared" si="0"/>
        <v>1.5414750567553408</v>
      </c>
      <c r="F13" s="44">
        <f t="shared" si="0"/>
        <v>1.3863947394772858</v>
      </c>
      <c r="G13" s="44">
        <f t="shared" si="0"/>
        <v>1.3067974595988179</v>
      </c>
      <c r="H13" s="44">
        <f t="shared" si="0"/>
        <v>1.6492307692307693</v>
      </c>
      <c r="I13" s="44">
        <f t="shared" si="0"/>
        <v>1.2933810375670842</v>
      </c>
      <c r="J13" s="44">
        <f t="shared" si="0"/>
        <v>1.0098666867515251</v>
      </c>
      <c r="K13" s="44">
        <f t="shared" si="0"/>
        <v>0.81411448646414541</v>
      </c>
      <c r="L13" s="44">
        <f t="shared" si="0"/>
        <v>0.67280453257790374</v>
      </c>
      <c r="M13" s="44">
        <f t="shared" si="0"/>
        <v>0.96242467210209148</v>
      </c>
      <c r="N13" s="44">
        <f t="shared" si="0"/>
        <v>0.71167474822827304</v>
      </c>
      <c r="O13" s="44">
        <f t="shared" si="0"/>
        <v>0.54175721825520018</v>
      </c>
      <c r="P13" s="44">
        <f t="shared" si="0"/>
        <v>0.40926971096288695</v>
      </c>
      <c r="Q13" s="44">
        <f t="shared" si="0"/>
        <v>0.34132288545747869</v>
      </c>
      <c r="S13" s="2" t="s">
        <v>182</v>
      </c>
      <c r="T13" s="4">
        <f>$T$7-SUM(T9:T12)</f>
        <v>8497</v>
      </c>
      <c r="U13" s="4">
        <f>$T$7-SUM(U9:U12)</f>
        <v>24501</v>
      </c>
      <c r="V13" s="4">
        <f>$T$7-SUM(V9:V12)</f>
        <v>48690</v>
      </c>
      <c r="W13" s="4">
        <f>$T$7-SUM(W9:W12)</f>
        <v>73434</v>
      </c>
      <c r="X13" s="4">
        <f>$T$7-SUM(X9:X12)</f>
        <v>93285</v>
      </c>
    </row>
    <row r="15" spans="2:24" x14ac:dyDescent="0.3">
      <c r="B15" s="62" t="s">
        <v>183</v>
      </c>
      <c r="C15" s="63"/>
      <c r="D15" s="63"/>
      <c r="E15" s="63"/>
      <c r="F15" s="63"/>
      <c r="G15" s="63"/>
      <c r="H15" s="64"/>
      <c r="J15" s="62" t="s">
        <v>184</v>
      </c>
      <c r="K15" s="63"/>
      <c r="L15" s="63"/>
      <c r="M15" s="63"/>
      <c r="N15" s="63"/>
      <c r="O15" s="63"/>
      <c r="P15" s="64"/>
      <c r="R15" s="62" t="s">
        <v>185</v>
      </c>
      <c r="S15" s="63"/>
      <c r="T15" s="63"/>
      <c r="U15" s="63"/>
      <c r="V15" s="63"/>
      <c r="W15" s="63"/>
      <c r="X15" s="64"/>
    </row>
    <row r="16" spans="2:24" x14ac:dyDescent="0.3">
      <c r="B16" s="96" t="s">
        <v>171</v>
      </c>
      <c r="C16" s="96" t="s">
        <v>172</v>
      </c>
      <c r="D16" s="77" t="s">
        <v>23</v>
      </c>
      <c r="E16" s="77"/>
      <c r="F16" s="77"/>
      <c r="G16" s="77"/>
      <c r="H16" s="77"/>
      <c r="J16" s="96" t="s">
        <v>171</v>
      </c>
      <c r="K16" s="96" t="s">
        <v>172</v>
      </c>
      <c r="L16" s="77" t="s">
        <v>23</v>
      </c>
      <c r="M16" s="77"/>
      <c r="N16" s="77"/>
      <c r="O16" s="77"/>
      <c r="P16" s="77"/>
      <c r="R16" s="96" t="s">
        <v>171</v>
      </c>
      <c r="S16" s="96" t="s">
        <v>172</v>
      </c>
      <c r="T16" s="77" t="s">
        <v>23</v>
      </c>
      <c r="U16" s="77"/>
      <c r="V16" s="77"/>
      <c r="W16" s="77"/>
      <c r="X16" s="77"/>
    </row>
    <row r="17" spans="2:25" x14ac:dyDescent="0.3">
      <c r="B17" s="96"/>
      <c r="C17" s="96"/>
      <c r="D17" s="11">
        <v>4</v>
      </c>
      <c r="E17" s="11">
        <v>6</v>
      </c>
      <c r="F17" s="11">
        <v>8</v>
      </c>
      <c r="G17" s="11">
        <v>10</v>
      </c>
      <c r="H17" s="11">
        <v>12</v>
      </c>
      <c r="J17" s="96"/>
      <c r="K17" s="96"/>
      <c r="L17" s="11">
        <v>4</v>
      </c>
      <c r="M17" s="11">
        <v>6</v>
      </c>
      <c r="N17" s="11">
        <v>8</v>
      </c>
      <c r="O17" s="11">
        <v>10</v>
      </c>
      <c r="P17" s="11">
        <v>12</v>
      </c>
      <c r="R17" s="96"/>
      <c r="S17" s="96"/>
      <c r="T17" s="11">
        <v>4</v>
      </c>
      <c r="U17" s="11">
        <v>6</v>
      </c>
      <c r="V17" s="11">
        <v>8</v>
      </c>
      <c r="W17" s="11">
        <v>10</v>
      </c>
      <c r="X17" s="11">
        <v>12</v>
      </c>
    </row>
    <row r="18" spans="2:25" x14ac:dyDescent="0.3">
      <c r="B18" s="51" t="s">
        <v>186</v>
      </c>
      <c r="C18" s="41" t="s">
        <v>30</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2" t="s">
        <v>186</v>
      </c>
      <c r="K18" s="41" t="s">
        <v>30</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2" t="s">
        <v>186</v>
      </c>
      <c r="S18" s="41" t="s">
        <v>30</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3">
      <c r="B19" s="51" t="s">
        <v>203</v>
      </c>
      <c r="C19" s="41" t="s">
        <v>187</v>
      </c>
      <c r="D19" s="3">
        <f>SUM(D54:D60)/D87</f>
        <v>7.1351009851730471E-2</v>
      </c>
      <c r="E19" s="3">
        <f>SUM(E54:E60)/E87</f>
        <v>3.3973298449463278E-2</v>
      </c>
      <c r="F19" s="3">
        <f>SUM(F54:F60)/F87</f>
        <v>1.8957254011680927E-2</v>
      </c>
      <c r="G19" s="3">
        <f>SUM(G54:G60)/G87</f>
        <v>1.3051169932240729E-2</v>
      </c>
      <c r="H19" s="3">
        <f>SUM(H54:H60)/H87</f>
        <v>1.5594541910331383E-2</v>
      </c>
      <c r="J19" s="43" t="s">
        <v>203</v>
      </c>
      <c r="K19" s="41" t="s">
        <v>187</v>
      </c>
      <c r="L19" s="3">
        <f>SUM(L54:L60)/L87</f>
        <v>8.4052532833020638E-3</v>
      </c>
      <c r="M19" s="3">
        <f>SUM(M54:M60)/M87</f>
        <v>5.631749817796329E-3</v>
      </c>
      <c r="N19" s="3">
        <f>SUM(N54:N60)/N87</f>
        <v>3.8412291933418692E-3</v>
      </c>
      <c r="O19" s="3">
        <f>SUM(O54:O60)/O87</f>
        <v>1.7565612729902873E-3</v>
      </c>
      <c r="P19" s="3">
        <f>SUM(P54:P60)/P87</f>
        <v>4.7214353163361664E-4</v>
      </c>
      <c r="R19" s="43" t="s">
        <v>203</v>
      </c>
      <c r="S19" s="41" t="s">
        <v>187</v>
      </c>
      <c r="T19" s="3">
        <f>SUM(T54:T60)/T87</f>
        <v>1.0634526763559022E-3</v>
      </c>
      <c r="U19" s="3">
        <f>SUM(U54:U60)/U87</f>
        <v>1.1189854531891085E-3</v>
      </c>
      <c r="V19" s="3">
        <f>SUM(V54:V60)/V87</f>
        <v>3.1046258925799441E-4</v>
      </c>
      <c r="W19" s="3">
        <f>SUM(W54:W60)/W87</f>
        <v>0</v>
      </c>
      <c r="X19" s="3">
        <f>SUM(X54:X60)/X87</f>
        <v>0</v>
      </c>
      <c r="Y19" s="5" t="s">
        <v>193</v>
      </c>
    </row>
    <row r="20" spans="2:25" x14ac:dyDescent="0.3">
      <c r="B20" s="51" t="s">
        <v>205</v>
      </c>
      <c r="C20" s="41" t="s">
        <v>191</v>
      </c>
      <c r="D20" s="3">
        <f>SUM(D49:D53)/D87</f>
        <v>8.9702078932301435E-2</v>
      </c>
      <c r="E20" s="3">
        <f>SUM(E49:E53)/E87</f>
        <v>5.3569825452400188E-2</v>
      </c>
      <c r="F20" s="3">
        <f>SUM(F49:F53)/F87</f>
        <v>3.1918815608203817E-2</v>
      </c>
      <c r="G20" s="3">
        <f>SUM(G49:G53)/G87</f>
        <v>2.1662939350445609E-2</v>
      </c>
      <c r="H20" s="3">
        <f>SUM(H49:H53)/H87</f>
        <v>1.987046469219644E-2</v>
      </c>
      <c r="J20" s="43" t="s">
        <v>205</v>
      </c>
      <c r="K20" s="41" t="s">
        <v>191</v>
      </c>
      <c r="L20" s="3">
        <f>SUM(L49:L53)/L87</f>
        <v>4.2551594746716701E-2</v>
      </c>
      <c r="M20" s="3">
        <f>SUM(M49:M53)/M87</f>
        <v>2.2526999271185316E-2</v>
      </c>
      <c r="N20" s="3">
        <f>SUM(N49:N53)/N87</f>
        <v>1.0469232507343527E-2</v>
      </c>
      <c r="O20" s="3">
        <f>SUM(O49:O53)/O87</f>
        <v>7.4395536267823931E-3</v>
      </c>
      <c r="P20" s="3">
        <f>SUM(P49:P53)/P87</f>
        <v>4.4066729619137547E-3</v>
      </c>
      <c r="R20" s="43" t="s">
        <v>205</v>
      </c>
      <c r="S20" s="41" t="s">
        <v>191</v>
      </c>
      <c r="T20" s="3">
        <f>SUM(T49:T53)/T87</f>
        <v>1.4179369018078695E-2</v>
      </c>
      <c r="U20" s="3">
        <f>SUM(U49:U53)/U87</f>
        <v>6.713912719134651E-3</v>
      </c>
      <c r="V20" s="3">
        <f>SUM(V49:V53)/V87</f>
        <v>3.2598571872089412E-3</v>
      </c>
      <c r="W20" s="3">
        <f>SUM(W49:W53)/W87</f>
        <v>1.1971951428082776E-3</v>
      </c>
      <c r="X20" s="3">
        <f>SUM(X49:X53)/X87</f>
        <v>2.3046784973496196E-4</v>
      </c>
      <c r="Y20" s="5" t="s">
        <v>189</v>
      </c>
    </row>
    <row r="21" spans="2:25" x14ac:dyDescent="0.3">
      <c r="B21" s="51" t="s">
        <v>206</v>
      </c>
      <c r="C21" s="41" t="s">
        <v>188</v>
      </c>
      <c r="D21" s="3">
        <f>SUM(D41:D48)/D87</f>
        <v>0.11897099761110343</v>
      </c>
      <c r="E21" s="3">
        <f>SUM(E41:E48)/E87</f>
        <v>6.6446077488361358E-2</v>
      </c>
      <c r="F21" s="3">
        <f>SUM(F41:F48)/F87</f>
        <v>3.8224964588548037E-2</v>
      </c>
      <c r="G21" s="3">
        <f>SUM(G41:G48)/G87</f>
        <v>2.8438866450816114E-2</v>
      </c>
      <c r="H21" s="3">
        <f>SUM(H41:H48)/H87</f>
        <v>3.0560271646859084E-2</v>
      </c>
      <c r="J21" s="43" t="s">
        <v>206</v>
      </c>
      <c r="K21" s="41" t="s">
        <v>188</v>
      </c>
      <c r="L21" s="3">
        <f>SUM(L41:L48)/L87</f>
        <v>6.9418386491557224E-2</v>
      </c>
      <c r="M21" s="3">
        <f>SUM(M41:M48)/M87</f>
        <v>2.6171072682700591E-2</v>
      </c>
      <c r="N21" s="3">
        <f>SUM(N41:N48)/N87</f>
        <v>1.2276869774798523E-2</v>
      </c>
      <c r="O21" s="3">
        <f>SUM(O41:O48)/O87</f>
        <v>7.2328993593717712E-3</v>
      </c>
      <c r="P21" s="3">
        <f>SUM(P41:P48)/P87</f>
        <v>7.711677683349071E-3</v>
      </c>
      <c r="R21" s="43" t="s">
        <v>206</v>
      </c>
      <c r="S21" s="41" t="s">
        <v>188</v>
      </c>
      <c r="T21" s="3">
        <f>SUM(T41:T48)/T87</f>
        <v>9.2165898617511521E-3</v>
      </c>
      <c r="U21" s="3">
        <f>SUM(U41:U48)/U87</f>
        <v>2.0514733308466988E-3</v>
      </c>
      <c r="V21" s="3">
        <f>SUM(V41:V48)/V87</f>
        <v>1.0866190624029804E-3</v>
      </c>
      <c r="W21" s="3">
        <f>SUM(W41:W48)/W87</f>
        <v>1.7102787754403968E-3</v>
      </c>
      <c r="X21" s="3">
        <f>SUM(X41:X48)/X87</f>
        <v>6.9140354920488594E-4</v>
      </c>
      <c r="Y21" t="s">
        <v>190</v>
      </c>
    </row>
    <row r="22" spans="2:25" x14ac:dyDescent="0.3">
      <c r="B22" s="51" t="s">
        <v>204</v>
      </c>
      <c r="C22" s="41" t="s">
        <v>200</v>
      </c>
      <c r="D22" s="3">
        <f>SUM(D71:D75)/D87</f>
        <v>0.23235474126868177</v>
      </c>
      <c r="E22" s="3">
        <f>SUM(E71:E75)/E87</f>
        <v>0.19973580598412272</v>
      </c>
      <c r="F22" s="3">
        <f>SUM(F71:F75)/F87</f>
        <v>0.14979529270233036</v>
      </c>
      <c r="G22" s="3">
        <f>SUM(G71:G75)/G87</f>
        <v>0.11268733936379718</v>
      </c>
      <c r="H22" s="3">
        <f>SUM(H71:H75)/H87</f>
        <v>9.130352763629504E-2</v>
      </c>
      <c r="J22" s="43" t="s">
        <v>204</v>
      </c>
      <c r="K22" s="41" t="s">
        <v>200</v>
      </c>
      <c r="L22" s="3">
        <f>SUM(L71:L75)/L87</f>
        <v>0.20555347091932458</v>
      </c>
      <c r="M22" s="3">
        <f>SUM(M71:M75)/M87</f>
        <v>0.14437156297621415</v>
      </c>
      <c r="N22" s="3">
        <f>SUM(N71:N75)/N87</f>
        <v>9.3018001054455068E-2</v>
      </c>
      <c r="O22" s="3">
        <f>SUM(O71:O75)/O87</f>
        <v>6.0136391816491011E-2</v>
      </c>
      <c r="P22" s="3">
        <f>SUM(P71:P75)/P87</f>
        <v>4.0132200188857416E-2</v>
      </c>
      <c r="R22" s="43" t="s">
        <v>204</v>
      </c>
      <c r="S22" s="41" t="s">
        <v>200</v>
      </c>
      <c r="T22" s="3">
        <f>SUM(T71:T75)/T87</f>
        <v>2.9422190712513292E-2</v>
      </c>
      <c r="U22" s="3">
        <f>SUM(U71:U75)/U87</f>
        <v>1.659828422230511E-2</v>
      </c>
      <c r="V22" s="3">
        <f>SUM(V71:V75)/V87</f>
        <v>1.3039428748835765E-2</v>
      </c>
      <c r="W22" s="3">
        <f>SUM(W71:W75)/W87</f>
        <v>6.841115101761587E-3</v>
      </c>
      <c r="X22" s="3">
        <f>SUM(X71:X75)/X87</f>
        <v>3.6874855957593914E-3</v>
      </c>
      <c r="Y22" t="s">
        <v>118</v>
      </c>
    </row>
    <row r="23" spans="2:25" x14ac:dyDescent="0.3">
      <c r="B23" s="51" t="s">
        <v>207</v>
      </c>
      <c r="C23" s="41" t="s">
        <v>201</v>
      </c>
      <c r="D23" s="3">
        <f>SUM(D67:D70)/D87</f>
        <v>0.13000730489032794</v>
      </c>
      <c r="E23" s="3">
        <f>SUM(E67:E70)/E87</f>
        <v>0.15514344709065958</v>
      </c>
      <c r="F23" s="3">
        <f>SUM(F67:F70)/F87</f>
        <v>0.14672953412111686</v>
      </c>
      <c r="G23" s="3">
        <f>SUM(G67:G70)/G87</f>
        <v>0.11746052939016656</v>
      </c>
      <c r="H23" s="3">
        <f>SUM(H67:H70)/H87</f>
        <v>9.017166572344841E-2</v>
      </c>
      <c r="J23" s="43" t="s">
        <v>207</v>
      </c>
      <c r="K23" s="41" t="s">
        <v>201</v>
      </c>
      <c r="L23" s="3">
        <f>SUM(L67:L70)/L87</f>
        <v>0.12277673545966229</v>
      </c>
      <c r="M23" s="3">
        <f>SUM(M67:M70)/M87</f>
        <v>9.9648843834890352E-2</v>
      </c>
      <c r="N23" s="3">
        <f>SUM(N67:N70)/N87</f>
        <v>7.2230172478722598E-2</v>
      </c>
      <c r="O23" s="3">
        <f>SUM(O67:O70)/O87</f>
        <v>5.1766893986360821E-2</v>
      </c>
      <c r="P23" s="3">
        <f>SUM(P67:P70)/P87</f>
        <v>3.2892666037141957E-2</v>
      </c>
      <c r="R23" s="43" t="s">
        <v>207</v>
      </c>
      <c r="S23" s="41" t="s">
        <v>201</v>
      </c>
      <c r="T23" s="3">
        <f>SUM(T67:T70)/T87</f>
        <v>7.6214108472172984E-2</v>
      </c>
      <c r="U23" s="3">
        <f>SUM(U67:U70)/U87</f>
        <v>4.8862364789257741E-2</v>
      </c>
      <c r="V23" s="3">
        <f>SUM(V67:V70)/V87</f>
        <v>3.058056504191245E-2</v>
      </c>
      <c r="W23" s="3">
        <f>SUM(W67:W70)/W87</f>
        <v>2.0694373182828803E-2</v>
      </c>
      <c r="X23" s="3">
        <f>SUM(X67:X70)/X87</f>
        <v>1.7285088730122147E-2</v>
      </c>
      <c r="Y23" s="5" t="s">
        <v>192</v>
      </c>
    </row>
    <row r="24" spans="2:25" x14ac:dyDescent="0.3">
      <c r="B24" s="51" t="s">
        <v>209</v>
      </c>
      <c r="C24" s="41" t="s">
        <v>202</v>
      </c>
      <c r="D24" s="3">
        <f>SUM(D61:D66)/D87</f>
        <v>9.0146295236026935E-2</v>
      </c>
      <c r="E24" s="3">
        <f>SUM(E61:E66)/E87</f>
        <v>8.6683852102650921E-2</v>
      </c>
      <c r="F24" s="3">
        <f>SUM(F61:F66)/F87</f>
        <v>7.0919921609717287E-2</v>
      </c>
      <c r="G24" s="3">
        <f>SUM(G61:G66)/G87</f>
        <v>6.0549417537300976E-2</v>
      </c>
      <c r="H24" s="3">
        <f>SUM(H61:H66)/H87</f>
        <v>5.9108344337546373E-2</v>
      </c>
      <c r="J24" s="43" t="s">
        <v>209</v>
      </c>
      <c r="K24" s="41" t="s">
        <v>202</v>
      </c>
      <c r="L24" s="3">
        <f>SUM(L61:L66)/L87</f>
        <v>0.10333958724202627</v>
      </c>
      <c r="M24" s="3">
        <f>SUM(M61:M66)/M87</f>
        <v>7.5134168157423978E-2</v>
      </c>
      <c r="N24" s="3">
        <f>SUM(N61:N66)/N87</f>
        <v>4.7751751148602847E-2</v>
      </c>
      <c r="O24" s="3">
        <f>SUM(O61:O66)/O87</f>
        <v>3.2444719983467658E-2</v>
      </c>
      <c r="P24" s="3">
        <f>SUM(P61:P66)/P87</f>
        <v>2.6282656594271325E-2</v>
      </c>
      <c r="R24" s="43" t="s">
        <v>209</v>
      </c>
      <c r="S24" s="41" t="s">
        <v>202</v>
      </c>
      <c r="T24" s="3">
        <f>SUM(T61:T66)/T87</f>
        <v>7.515065579581709E-2</v>
      </c>
      <c r="U24" s="3">
        <f>SUM(U61:U66)/U87</f>
        <v>3.4315553897799327E-2</v>
      </c>
      <c r="V24" s="3">
        <f>SUM(V61:V66)/V87</f>
        <v>1.8782986650108663E-2</v>
      </c>
      <c r="W24" s="3">
        <f>SUM(W61:W66)/W87</f>
        <v>1.2656062938258937E-2</v>
      </c>
      <c r="X24" s="3">
        <f>SUM(X61:X66)/X87</f>
        <v>1.0831988937543212E-2</v>
      </c>
      <c r="Y24" s="5" t="s">
        <v>199</v>
      </c>
    </row>
    <row r="25" spans="2:25" x14ac:dyDescent="0.3">
      <c r="B25" s="51" t="s">
        <v>210</v>
      </c>
      <c r="C25" s="41" t="s">
        <v>196</v>
      </c>
      <c r="D25" s="3">
        <f>SUM(D83:D85)/D87</f>
        <v>0.13403486604410575</v>
      </c>
      <c r="E25" s="3">
        <f>SUM(E83:E85)/E87</f>
        <v>0.21467687532863941</v>
      </c>
      <c r="F25" s="3">
        <f>SUM(F83:F85)/F87</f>
        <v>0.26353881677241592</v>
      </c>
      <c r="G25" s="3">
        <f>SUM(G83:G85)/G87</f>
        <v>0.28398811709336091</v>
      </c>
      <c r="H25" s="3">
        <f>SUM(H83:H85)/H87</f>
        <v>0.28095327925548641</v>
      </c>
      <c r="J25" s="43" t="s">
        <v>210</v>
      </c>
      <c r="K25" s="41" t="s">
        <v>196</v>
      </c>
      <c r="L25" s="3">
        <f>SUM(L83:L85)/L87</f>
        <v>0.22979362101313322</v>
      </c>
      <c r="M25" s="3">
        <f>SUM(M83:M85)/M87</f>
        <v>0.27085403829589877</v>
      </c>
      <c r="N25" s="3">
        <f>SUM(N83:N85)/N87</f>
        <v>0.27242599984936355</v>
      </c>
      <c r="O25" s="3">
        <f>SUM(O83:O85)/O87</f>
        <v>0.24488530688158711</v>
      </c>
      <c r="P25" s="3">
        <f>SUM(P83:P85)/P87</f>
        <v>0.22489770223481273</v>
      </c>
      <c r="R25" s="43" t="s">
        <v>210</v>
      </c>
      <c r="S25" s="41" t="s">
        <v>196</v>
      </c>
      <c r="T25" s="3">
        <f>SUM(T83:T85)/T87</f>
        <v>0.28642325416518966</v>
      </c>
      <c r="U25" s="3">
        <f>SUM(U83:U85)/U87</f>
        <v>0.2495337560611712</v>
      </c>
      <c r="V25" s="3">
        <f>SUM(V83:V85)/V87</f>
        <v>0.19807513194660042</v>
      </c>
      <c r="W25" s="3">
        <f>SUM(W83:W85)/W87</f>
        <v>0.16059517701385326</v>
      </c>
      <c r="X25" s="3">
        <f>SUM(X83:X85)/X87</f>
        <v>0.1320580778981332</v>
      </c>
      <c r="Y25" s="5" t="s">
        <v>118</v>
      </c>
    </row>
    <row r="26" spans="2:25" x14ac:dyDescent="0.3">
      <c r="B26" s="51" t="s">
        <v>208</v>
      </c>
      <c r="C26" s="41" t="s">
        <v>197</v>
      </c>
      <c r="D26" s="3">
        <f>SUM(D81:D82)/D87</f>
        <v>5.0186570847564706E-2</v>
      </c>
      <c r="E26" s="3">
        <f>SUM(E81:E82)/E87</f>
        <v>0.10683185205135111</v>
      </c>
      <c r="F26" s="3">
        <f>SUM(F81:F82)/F87</f>
        <v>0.16320313561130839</v>
      </c>
      <c r="G26" s="3">
        <f>SUM(G81:G82)/G87</f>
        <v>0.20094128642478054</v>
      </c>
      <c r="H26" s="3">
        <f>SUM(H81:H82)/H87</f>
        <v>0.2037351443123939</v>
      </c>
      <c r="J26" s="43" t="s">
        <v>208</v>
      </c>
      <c r="K26" s="41" t="s">
        <v>197</v>
      </c>
      <c r="L26" s="3">
        <f>SUM(L81:L82)/L87</f>
        <v>9.5909943714821769E-2</v>
      </c>
      <c r="M26" s="3">
        <f>SUM(M81:M82)/M87</f>
        <v>0.14245014245014245</v>
      </c>
      <c r="N26" s="3">
        <f>SUM(N81:N82)/N87</f>
        <v>0.16645326504481434</v>
      </c>
      <c r="O26" s="3">
        <f>SUM(O81:O82)/O87</f>
        <v>0.16491010539367637</v>
      </c>
      <c r="P26" s="3">
        <f>SUM(P81:P82)/P87</f>
        <v>0.14526282656594272</v>
      </c>
      <c r="R26" s="43" t="s">
        <v>208</v>
      </c>
      <c r="S26" s="41" t="s">
        <v>197</v>
      </c>
      <c r="T26" s="3">
        <f>SUM(T81:T82)/T87</f>
        <v>0.16164480680609714</v>
      </c>
      <c r="U26" s="3">
        <f>SUM(U81:U82)/U87</f>
        <v>0.14957105557627751</v>
      </c>
      <c r="V26" s="3">
        <f>SUM(V81:V82)/V87</f>
        <v>0.13458553244334057</v>
      </c>
      <c r="W26" s="3">
        <f>SUM(W81:W82)/W87</f>
        <v>0.10381392166923209</v>
      </c>
      <c r="X26" s="3">
        <f>SUM(X81:X82)/X87</f>
        <v>8.7577782899285556E-2</v>
      </c>
      <c r="Y26" s="5" t="s">
        <v>195</v>
      </c>
    </row>
    <row r="27" spans="2:25" x14ac:dyDescent="0.3">
      <c r="B27" s="51" t="s">
        <v>211</v>
      </c>
      <c r="C27" s="41" t="s">
        <v>198</v>
      </c>
      <c r="D27" s="3">
        <f>SUM(D76:D80)/D87</f>
        <v>2.1223667844662494E-2</v>
      </c>
      <c r="E27" s="3">
        <f>SUM(E76:E80)/E87</f>
        <v>4.071922332089313E-2</v>
      </c>
      <c r="F27" s="3">
        <f>SUM(F76:F80)/F87</f>
        <v>5.7356850418146185E-2</v>
      </c>
      <c r="G27" s="3">
        <f>SUM(G76:G80)/G87</f>
        <v>6.7458860442604893E-2</v>
      </c>
      <c r="H27" s="3">
        <f>SUM(H76:H80)/H87</f>
        <v>7.2690687291705969E-2</v>
      </c>
      <c r="J27" s="43" t="s">
        <v>211</v>
      </c>
      <c r="K27" s="41" t="s">
        <v>198</v>
      </c>
      <c r="L27" s="3">
        <f>SUM(L76:L80)/L87</f>
        <v>3.5422138836772983E-2</v>
      </c>
      <c r="M27" s="3">
        <f>SUM(M76:M80)/M87</f>
        <v>5.2805936526866756E-2</v>
      </c>
      <c r="N27" s="3">
        <f>SUM(N76:N80)/N87</f>
        <v>5.5283573096332E-2</v>
      </c>
      <c r="O27" s="3">
        <f>SUM(O76:O80)/O87</f>
        <v>6.0549700351312255E-2</v>
      </c>
      <c r="P27" s="3">
        <f>SUM(P76:P80)/P87</f>
        <v>6.0591753226314132E-2</v>
      </c>
      <c r="R27" s="43" t="s">
        <v>211</v>
      </c>
      <c r="S27" s="41" t="s">
        <v>198</v>
      </c>
      <c r="T27" s="3">
        <f>SUM(T76:T80)/T87</f>
        <v>7.7986529599432822E-2</v>
      </c>
      <c r="U27" s="3">
        <f>SUM(U76:U80)/U87</f>
        <v>8.1126445356210372E-2</v>
      </c>
      <c r="V27" s="3">
        <f>SUM(V76:V80)/V87</f>
        <v>6.9698851288419739E-2</v>
      </c>
      <c r="W27" s="3">
        <f>SUM(W76:W80)/W87</f>
        <v>5.507097656918078E-2</v>
      </c>
      <c r="X27" s="3">
        <f>SUM(X76:X80)/X87</f>
        <v>5.4390412537451027E-2</v>
      </c>
      <c r="Y27" s="5" t="s">
        <v>194</v>
      </c>
    </row>
    <row r="28" spans="2:25" x14ac:dyDescent="0.3">
      <c r="B28" s="51" t="s">
        <v>230</v>
      </c>
      <c r="C28" s="41" t="s">
        <v>246</v>
      </c>
      <c r="D28" s="3">
        <f>'Shanten &amp; Width Winrate'!C59/SUM('Shanten &amp; Width Winrate'!C49:C61)</f>
        <v>5.4687962725316385E-3</v>
      </c>
      <c r="E28" s="3">
        <f>'Shanten &amp; Width Winrate'!D59/SUM('Shanten &amp; Width Winrate'!D49:D61)</f>
        <v>1.5018019057879009E-2</v>
      </c>
      <c r="F28" s="3">
        <f>'Shanten &amp; Width Winrate'!E59/SUM('Shanten &amp; Width Winrate'!E49:E61)</f>
        <v>2.9318741874769582E-2</v>
      </c>
      <c r="G28" s="3">
        <f>'Shanten &amp; Width Winrate'!F59/SUM('Shanten &amp; Width Winrate'!F49:F61)</f>
        <v>4.7097700190260022E-2</v>
      </c>
      <c r="H28" s="3">
        <f>'Shanten &amp; Width Winrate'!G59/SUM('Shanten &amp; Width Winrate'!G49:G61)</f>
        <v>6.8540526944601651E-2</v>
      </c>
      <c r="J28" s="51" t="s">
        <v>230</v>
      </c>
      <c r="K28" s="41" t="s">
        <v>246</v>
      </c>
      <c r="L28" s="3">
        <f>'Shanten &amp; Width Winrate'!C94/SUM('Shanten &amp; Width Winrate'!C84:C96)</f>
        <v>4.2026266416510319E-2</v>
      </c>
      <c r="M28" s="3">
        <f>'Shanten &amp; Width Winrate'!D94/SUM('Shanten &amp; Width Winrate'!D84:D96)</f>
        <v>8.5735108990922945E-2</v>
      </c>
      <c r="N28" s="3">
        <f>'Shanten &amp; Width Winrate'!E94/SUM('Shanten &amp; Width Winrate'!E84:E96)</f>
        <v>0.13805829630187541</v>
      </c>
      <c r="O28" s="3">
        <f>'Shanten &amp; Width Winrate'!F94/SUM('Shanten &amp; Width Winrate'!F84:F96)</f>
        <v>0.18702211200661292</v>
      </c>
      <c r="P28" s="3">
        <f>'Shanten &amp; Width Winrate'!G94/SUM('Shanten &amp; Width Winrate'!G84:G96)</f>
        <v>0.22977651872836008</v>
      </c>
      <c r="R28" s="51" t="s">
        <v>230</v>
      </c>
      <c r="S28" s="41" t="s">
        <v>246</v>
      </c>
      <c r="T28" s="3">
        <f>'Shanten &amp; Width Winrate'!C112/SUM('Shanten &amp; Width Winrate'!C102:C114)</f>
        <v>0.14781992201347041</v>
      </c>
      <c r="U28" s="3">
        <f>'Shanten &amp; Width Winrate'!D112/SUM('Shanten &amp; Width Winrate'!D102:D114)</f>
        <v>0.22566206639313688</v>
      </c>
      <c r="V28" s="3">
        <f>'Shanten &amp; Width Winrate'!E112/SUM('Shanten &amp; Width Winrate'!E102:E114)</f>
        <v>0.28841974542067683</v>
      </c>
      <c r="W28" s="3">
        <f>'Shanten &amp; Width Winrate'!F112/SUM('Shanten &amp; Width Winrate'!F102:F114)</f>
        <v>0.34616042414913634</v>
      </c>
      <c r="X28" s="3">
        <f>'Shanten &amp; Width Winrate'!G112/SUM('Shanten &amp; Width Winrate'!G102:G114)</f>
        <v>0.38349850195897672</v>
      </c>
      <c r="Y28" s="5" t="s">
        <v>118</v>
      </c>
    </row>
    <row r="29" spans="2:25" x14ac:dyDescent="0.3">
      <c r="B29" s="51" t="s">
        <v>231</v>
      </c>
      <c r="C29" s="41" t="s">
        <v>247</v>
      </c>
      <c r="D29" s="3">
        <f>'Shanten &amp; Width Winrate'!C60/SUM('Shanten &amp; Width Winrate'!C50:C62)</f>
        <v>1.7337719985377827E-3</v>
      </c>
      <c r="E29" s="3">
        <f>'Shanten &amp; Width Winrate'!D60/SUM('Shanten &amp; Width Winrate'!D50:D62)</f>
        <v>6.1557805398750505E-3</v>
      </c>
      <c r="F29" s="3">
        <f>'Shanten &amp; Width Winrate'!E60/SUM('Shanten &amp; Width Winrate'!E50:E62)</f>
        <v>1.5385826151969465E-2</v>
      </c>
      <c r="G29" s="3">
        <f>'Shanten &amp; Width Winrate'!F60/SUM('Shanten &amp; Width Winrate'!F50:F62)</f>
        <v>2.8691582445906531E-2</v>
      </c>
      <c r="H29" s="3">
        <f>'Shanten &amp; Width Winrate'!G60/SUM('Shanten &amp; Width Winrate'!G50:G62)</f>
        <v>4.7363031233998973E-2</v>
      </c>
      <c r="J29" s="51" t="s">
        <v>231</v>
      </c>
      <c r="K29" s="41" t="s">
        <v>247</v>
      </c>
      <c r="L29" s="3">
        <f>'Shanten &amp; Width Winrate'!C95/SUM('Shanten &amp; Width Winrate'!C85:C97)</f>
        <v>2.7529932128422176E-2</v>
      </c>
      <c r="M29" s="3">
        <f>'Shanten &amp; Width Winrate'!D95/SUM('Shanten &amp; Width Winrate'!D85:D97)</f>
        <v>6.3154384794931642E-2</v>
      </c>
      <c r="N29" s="3">
        <f>'Shanten &amp; Width Winrate'!E95/SUM('Shanten &amp; Width Winrate'!E85:E97)</f>
        <v>0.11567502265176684</v>
      </c>
      <c r="O29" s="3">
        <f>'Shanten &amp; Width Winrate'!F95/SUM('Shanten &amp; Width Winrate'!F85:F97)</f>
        <v>0.1648385761589404</v>
      </c>
      <c r="P29" s="3">
        <f>'Shanten &amp; Width Winrate'!G95/SUM('Shanten &amp; Width Winrate'!G85:G97)</f>
        <v>0.20772261623325453</v>
      </c>
      <c r="R29" s="51" t="s">
        <v>231</v>
      </c>
      <c r="S29" s="41" t="s">
        <v>247</v>
      </c>
      <c r="T29" s="3">
        <f>'Shanten &amp; Width Winrate'!C113/SUM('Shanten &amp; Width Winrate'!C103:C115)</f>
        <v>0.11595744680851064</v>
      </c>
      <c r="U29" s="3">
        <f>'Shanten &amp; Width Winrate'!D113/SUM('Shanten &amp; Width Winrate'!D103:D115)</f>
        <v>0.17671207314797538</v>
      </c>
      <c r="V29" s="3">
        <f>'Shanten &amp; Width Winrate'!E113/SUM('Shanten &amp; Width Winrate'!E103:E115)</f>
        <v>0.22993324018009625</v>
      </c>
      <c r="W29" s="3">
        <f>'Shanten &amp; Width Winrate'!F113/SUM('Shanten &amp; Width Winrate'!F103:F115)</f>
        <v>0.2759151556619911</v>
      </c>
      <c r="X29" s="3">
        <f>'Shanten &amp; Width Winrate'!G113/SUM('Shanten &amp; Width Winrate'!G103:G115)</f>
        <v>0.29621945597049332</v>
      </c>
      <c r="Y29" s="49" t="s">
        <v>1</v>
      </c>
    </row>
    <row r="30" spans="2:25" x14ac:dyDescent="0.3">
      <c r="B30" s="51" t="s">
        <v>232</v>
      </c>
      <c r="C30" s="41" t="s">
        <v>248</v>
      </c>
      <c r="D30" s="3">
        <f>'Shanten &amp; Width Winrate'!C61/SUM('Shanten &amp; Width Winrate'!C51:C63)</f>
        <v>6.7783589592959549E-5</v>
      </c>
      <c r="E30" s="3">
        <f>'Shanten &amp; Width Winrate'!D61/SUM('Shanten &amp; Width Winrate'!D51:D63)</f>
        <v>3.9347643211853136E-4</v>
      </c>
      <c r="F30" s="3">
        <f>'Shanten &amp; Width Winrate'!E61/SUM('Shanten &amp; Width Winrate'!E51:E63)</f>
        <v>1.1033320628297458E-3</v>
      </c>
      <c r="G30" s="3">
        <f>'Shanten &amp; Width Winrate'!F61/SUM('Shanten &amp; Width Winrate'!F51:F63)</f>
        <v>2.7152431689293692E-3</v>
      </c>
      <c r="H30" s="3">
        <f>'Shanten &amp; Width Winrate'!G61/SUM('Shanten &amp; Width Winrate'!G51:G63)</f>
        <v>3.5119667013527576E-3</v>
      </c>
      <c r="J30" s="51" t="s">
        <v>232</v>
      </c>
      <c r="K30" s="41" t="s">
        <v>248</v>
      </c>
      <c r="L30" s="3">
        <f>'Shanten &amp; Width Winrate'!C96/SUM('Shanten &amp; Width Winrate'!C86:C98)</f>
        <v>1.8460118452426736E-3</v>
      </c>
      <c r="M30" s="3">
        <f>'Shanten &amp; Width Winrate'!D96/SUM('Shanten &amp; Width Winrate'!D86:D98)</f>
        <v>5.4996646545942317E-3</v>
      </c>
      <c r="N30" s="3">
        <f>'Shanten &amp; Width Winrate'!E96/SUM('Shanten &amp; Width Winrate'!E86:E98)</f>
        <v>1.0384294701735769E-2</v>
      </c>
      <c r="O30" s="3">
        <f>'Shanten &amp; Width Winrate'!F96/SUM('Shanten &amp; Width Winrate'!F86:F98)</f>
        <v>1.5859852803980511E-2</v>
      </c>
      <c r="P30" s="3">
        <f>'Shanten &amp; Width Winrate'!G96/SUM('Shanten &amp; Width Winrate'!G86:G98)</f>
        <v>1.8763796909492272E-2</v>
      </c>
      <c r="R30" s="51" t="s">
        <v>232</v>
      </c>
      <c r="S30" s="41" t="s">
        <v>248</v>
      </c>
      <c r="T30" s="3">
        <f>'Shanten &amp; Width Winrate'!C114/SUM('Shanten &amp; Width Winrate'!C104:C116)</f>
        <v>4.6148384806531774E-3</v>
      </c>
      <c r="U30" s="3">
        <f>'Shanten &amp; Width Winrate'!D114/SUM('Shanten &amp; Width Winrate'!D104:D116)</f>
        <v>7.2856342237997383E-3</v>
      </c>
      <c r="V30" s="3">
        <f>'Shanten &amp; Width Winrate'!E114/SUM('Shanten &amp; Width Winrate'!E104:E116)</f>
        <v>1.2113682248796397E-2</v>
      </c>
      <c r="W30" s="3">
        <f>'Shanten &amp; Width Winrate'!F114/SUM('Shanten &amp; Width Winrate'!F104:F116)</f>
        <v>1.5224084844338008E-2</v>
      </c>
      <c r="X30" s="3">
        <f>'Shanten &amp; Width Winrate'!G114/SUM('Shanten &amp; Width Winrate'!G104:G116)</f>
        <v>1.3370216689718764E-2</v>
      </c>
      <c r="Y30" s="5" t="s">
        <v>0</v>
      </c>
    </row>
    <row r="33" spans="2:24" ht="18" x14ac:dyDescent="0.35">
      <c r="B33" s="61" t="s">
        <v>47</v>
      </c>
      <c r="C33" s="61"/>
      <c r="D33" s="61"/>
      <c r="E33" s="61"/>
      <c r="F33" s="61"/>
      <c r="G33" s="61"/>
      <c r="H33" s="61"/>
      <c r="I33" s="61"/>
      <c r="J33" s="61"/>
      <c r="K33" s="61"/>
      <c r="L33" s="61"/>
      <c r="M33" s="61"/>
      <c r="N33" s="61"/>
      <c r="O33" s="61"/>
      <c r="P33" s="61"/>
      <c r="Q33" s="61"/>
      <c r="R33" s="61"/>
      <c r="S33" s="61"/>
      <c r="T33" s="61"/>
      <c r="U33" s="61"/>
      <c r="V33" s="61"/>
      <c r="W33" s="61"/>
      <c r="X33" s="61"/>
    </row>
    <row r="35" spans="2:24" x14ac:dyDescent="0.3">
      <c r="B35" s="62" t="s">
        <v>183</v>
      </c>
      <c r="C35" s="63"/>
      <c r="D35" s="63"/>
      <c r="E35" s="63"/>
      <c r="F35" s="63"/>
      <c r="G35" s="63"/>
      <c r="H35" s="64"/>
      <c r="J35" s="62" t="s">
        <v>184</v>
      </c>
      <c r="K35" s="63"/>
      <c r="L35" s="63"/>
      <c r="M35" s="63"/>
      <c r="N35" s="63"/>
      <c r="O35" s="63"/>
      <c r="P35" s="64"/>
      <c r="R35" s="62" t="s">
        <v>185</v>
      </c>
      <c r="S35" s="63"/>
      <c r="T35" s="63"/>
      <c r="U35" s="63"/>
      <c r="V35" s="63"/>
      <c r="W35" s="63"/>
      <c r="X35" s="64"/>
    </row>
    <row r="36" spans="2:24" x14ac:dyDescent="0.3">
      <c r="B36" s="96" t="s">
        <v>171</v>
      </c>
      <c r="C36" s="96" t="s">
        <v>172</v>
      </c>
      <c r="D36" s="96" t="s">
        <v>23</v>
      </c>
      <c r="E36" s="96"/>
      <c r="F36" s="96"/>
      <c r="G36" s="96"/>
      <c r="H36" s="96"/>
      <c r="J36" s="96" t="s">
        <v>171</v>
      </c>
      <c r="K36" s="96" t="s">
        <v>172</v>
      </c>
      <c r="L36" s="96" t="s">
        <v>23</v>
      </c>
      <c r="M36" s="96"/>
      <c r="N36" s="96"/>
      <c r="O36" s="96"/>
      <c r="P36" s="96"/>
      <c r="R36" s="96" t="s">
        <v>171</v>
      </c>
      <c r="S36" s="96" t="s">
        <v>172</v>
      </c>
      <c r="T36" s="96" t="s">
        <v>23</v>
      </c>
      <c r="U36" s="96"/>
      <c r="V36" s="96"/>
      <c r="W36" s="96"/>
      <c r="X36" s="96"/>
    </row>
    <row r="37" spans="2:24" x14ac:dyDescent="0.3">
      <c r="B37" s="96"/>
      <c r="C37" s="96"/>
      <c r="D37" s="11">
        <v>4</v>
      </c>
      <c r="E37" s="11">
        <v>6</v>
      </c>
      <c r="F37" s="11">
        <v>8</v>
      </c>
      <c r="G37" s="11">
        <v>10</v>
      </c>
      <c r="H37" s="11">
        <v>12</v>
      </c>
      <c r="J37" s="96"/>
      <c r="K37" s="96"/>
      <c r="L37" s="11">
        <v>4</v>
      </c>
      <c r="M37" s="11">
        <v>6</v>
      </c>
      <c r="N37" s="11">
        <v>8</v>
      </c>
      <c r="O37" s="11">
        <v>10</v>
      </c>
      <c r="P37" s="11">
        <v>12</v>
      </c>
      <c r="R37" s="96"/>
      <c r="S37" s="96"/>
      <c r="T37" s="11">
        <v>4</v>
      </c>
      <c r="U37" s="11">
        <v>6</v>
      </c>
      <c r="V37" s="11">
        <v>8</v>
      </c>
      <c r="W37" s="11">
        <v>10</v>
      </c>
      <c r="X37" s="11">
        <v>12</v>
      </c>
    </row>
    <row r="38" spans="2:24" x14ac:dyDescent="0.3">
      <c r="B38" s="42">
        <v>6</v>
      </c>
      <c r="C38" s="41" t="s">
        <v>30</v>
      </c>
      <c r="D38" s="4">
        <v>17</v>
      </c>
      <c r="E38" s="4">
        <v>7</v>
      </c>
      <c r="F38" s="4">
        <v>10</v>
      </c>
      <c r="G38" s="4">
        <v>2</v>
      </c>
      <c r="H38" s="4">
        <v>5</v>
      </c>
      <c r="J38" s="42">
        <v>6</v>
      </c>
      <c r="K38" s="41" t="s">
        <v>30</v>
      </c>
      <c r="L38" s="4">
        <v>0</v>
      </c>
      <c r="M38" s="4">
        <v>0</v>
      </c>
      <c r="N38" s="4">
        <v>0</v>
      </c>
      <c r="O38" s="4">
        <v>0</v>
      </c>
      <c r="P38" s="4">
        <v>0</v>
      </c>
      <c r="R38" s="42">
        <v>6</v>
      </c>
      <c r="S38" s="41" t="s">
        <v>30</v>
      </c>
      <c r="T38" s="4">
        <v>0</v>
      </c>
      <c r="U38" s="4">
        <v>0</v>
      </c>
      <c r="V38" s="4">
        <v>0</v>
      </c>
      <c r="W38" s="4">
        <v>0</v>
      </c>
      <c r="X38" s="4">
        <v>0</v>
      </c>
    </row>
    <row r="39" spans="2:24" x14ac:dyDescent="0.3">
      <c r="B39" s="42">
        <v>5</v>
      </c>
      <c r="C39" s="41" t="s">
        <v>30</v>
      </c>
      <c r="D39" s="4">
        <v>417</v>
      </c>
      <c r="E39" s="4">
        <v>188</v>
      </c>
      <c r="F39" s="4">
        <v>108</v>
      </c>
      <c r="G39" s="4">
        <v>70</v>
      </c>
      <c r="H39" s="4">
        <v>42</v>
      </c>
      <c r="J39" s="42">
        <v>5</v>
      </c>
      <c r="K39" s="41" t="s">
        <v>30</v>
      </c>
      <c r="L39" s="4">
        <v>13</v>
      </c>
      <c r="M39" s="4">
        <v>9</v>
      </c>
      <c r="N39" s="4">
        <v>2</v>
      </c>
      <c r="O39" s="4">
        <v>2</v>
      </c>
      <c r="P39" s="4">
        <v>2</v>
      </c>
      <c r="R39" s="42">
        <v>5</v>
      </c>
      <c r="S39" s="41" t="s">
        <v>30</v>
      </c>
      <c r="T39" s="4">
        <v>0</v>
      </c>
      <c r="U39" s="4">
        <v>0</v>
      </c>
      <c r="V39" s="4">
        <v>0</v>
      </c>
      <c r="W39" s="4">
        <v>0</v>
      </c>
      <c r="X39" s="4">
        <v>0</v>
      </c>
    </row>
    <row r="40" spans="2:24" x14ac:dyDescent="0.3">
      <c r="B40" s="42">
        <v>4</v>
      </c>
      <c r="C40" s="41" t="s">
        <v>30</v>
      </c>
      <c r="D40" s="4">
        <v>5123</v>
      </c>
      <c r="E40" s="4">
        <v>1427</v>
      </c>
      <c r="F40" s="4">
        <v>593</v>
      </c>
      <c r="G40" s="4">
        <v>401</v>
      </c>
      <c r="H40" s="4">
        <v>232</v>
      </c>
      <c r="J40" s="42">
        <v>4</v>
      </c>
      <c r="K40" s="41" t="s">
        <v>30</v>
      </c>
      <c r="L40" s="4">
        <v>199</v>
      </c>
      <c r="M40" s="4">
        <v>89</v>
      </c>
      <c r="N40" s="4">
        <v>31</v>
      </c>
      <c r="O40" s="4">
        <v>12</v>
      </c>
      <c r="P40" s="4">
        <v>7</v>
      </c>
      <c r="R40" s="42">
        <v>4</v>
      </c>
      <c r="S40" s="41" t="s">
        <v>30</v>
      </c>
      <c r="T40" s="4">
        <v>1</v>
      </c>
      <c r="U40" s="4">
        <v>3</v>
      </c>
      <c r="V40" s="4">
        <v>1</v>
      </c>
      <c r="W40" s="4">
        <v>1</v>
      </c>
      <c r="X40" s="4">
        <v>1</v>
      </c>
    </row>
    <row r="41" spans="2:24" x14ac:dyDescent="0.3">
      <c r="B41" s="99">
        <v>3</v>
      </c>
      <c r="C41" s="41">
        <v>80</v>
      </c>
      <c r="D41" s="4">
        <v>593</v>
      </c>
      <c r="E41" s="4">
        <v>250</v>
      </c>
      <c r="F41" s="4">
        <v>85</v>
      </c>
      <c r="G41" s="4">
        <v>34</v>
      </c>
      <c r="H41" s="4">
        <v>20</v>
      </c>
      <c r="J41" s="99">
        <v>3</v>
      </c>
      <c r="K41" s="41">
        <v>80</v>
      </c>
      <c r="L41" s="4">
        <v>33</v>
      </c>
      <c r="M41" s="4">
        <v>14</v>
      </c>
      <c r="N41" s="4">
        <v>3</v>
      </c>
      <c r="O41" s="4">
        <v>1</v>
      </c>
      <c r="P41" s="4">
        <v>6</v>
      </c>
      <c r="R41" s="99">
        <v>3</v>
      </c>
      <c r="S41" s="41">
        <v>80</v>
      </c>
      <c r="T41" s="4">
        <v>2</v>
      </c>
      <c r="U41" s="4">
        <v>0</v>
      </c>
      <c r="V41" s="4">
        <v>0</v>
      </c>
      <c r="W41" s="4">
        <v>0</v>
      </c>
      <c r="X41" s="4">
        <v>0</v>
      </c>
    </row>
    <row r="42" spans="2:24" x14ac:dyDescent="0.3">
      <c r="B42" s="100"/>
      <c r="C42" s="41">
        <v>76</v>
      </c>
      <c r="D42" s="4">
        <v>874</v>
      </c>
      <c r="E42" s="4">
        <v>366</v>
      </c>
      <c r="F42" s="4">
        <v>115</v>
      </c>
      <c r="G42" s="4">
        <v>54</v>
      </c>
      <c r="H42" s="4">
        <v>24</v>
      </c>
      <c r="J42" s="100"/>
      <c r="K42" s="41">
        <v>76</v>
      </c>
      <c r="L42" s="4">
        <v>55</v>
      </c>
      <c r="M42" s="4">
        <v>15</v>
      </c>
      <c r="N42" s="4">
        <v>5</v>
      </c>
      <c r="O42" s="4">
        <v>4</v>
      </c>
      <c r="P42" s="4">
        <v>2</v>
      </c>
      <c r="R42" s="100"/>
      <c r="S42" s="41">
        <v>76</v>
      </c>
      <c r="T42" s="4">
        <v>0</v>
      </c>
      <c r="U42" s="4">
        <v>0</v>
      </c>
      <c r="V42" s="4">
        <v>2</v>
      </c>
      <c r="W42" s="4">
        <v>1</v>
      </c>
      <c r="X42" s="4">
        <v>0</v>
      </c>
    </row>
    <row r="43" spans="2:24" x14ac:dyDescent="0.3">
      <c r="B43" s="100"/>
      <c r="C43" s="41">
        <v>72</v>
      </c>
      <c r="D43" s="4">
        <v>1336</v>
      </c>
      <c r="E43" s="4">
        <v>543</v>
      </c>
      <c r="F43" s="4">
        <v>203</v>
      </c>
      <c r="G43" s="4">
        <v>91</v>
      </c>
      <c r="H43" s="4">
        <v>53</v>
      </c>
      <c r="J43" s="100"/>
      <c r="K43" s="41">
        <v>72</v>
      </c>
      <c r="L43" s="4">
        <v>108</v>
      </c>
      <c r="M43" s="4">
        <v>40</v>
      </c>
      <c r="N43" s="4">
        <v>18</v>
      </c>
      <c r="O43" s="4">
        <v>9</v>
      </c>
      <c r="P43" s="4">
        <v>5</v>
      </c>
      <c r="R43" s="100"/>
      <c r="S43" s="41">
        <v>72</v>
      </c>
      <c r="T43" s="4">
        <v>3</v>
      </c>
      <c r="U43" s="4">
        <v>2</v>
      </c>
      <c r="V43" s="4">
        <v>1</v>
      </c>
      <c r="W43" s="4">
        <v>0</v>
      </c>
      <c r="X43" s="4">
        <v>0</v>
      </c>
    </row>
    <row r="44" spans="2:24" x14ac:dyDescent="0.3">
      <c r="B44" s="100"/>
      <c r="C44" s="41">
        <v>68</v>
      </c>
      <c r="D44" s="4">
        <v>1528</v>
      </c>
      <c r="E44" s="4">
        <v>657</v>
      </c>
      <c r="F44" s="4">
        <v>223</v>
      </c>
      <c r="G44" s="4">
        <v>94</v>
      </c>
      <c r="H44" s="4">
        <v>52</v>
      </c>
      <c r="J44" s="100"/>
      <c r="K44" s="41">
        <v>68</v>
      </c>
      <c r="L44" s="4">
        <v>133</v>
      </c>
      <c r="M44" s="4">
        <v>56</v>
      </c>
      <c r="N44" s="4">
        <v>16</v>
      </c>
      <c r="O44" s="4">
        <v>5</v>
      </c>
      <c r="P44" s="4">
        <v>9</v>
      </c>
      <c r="R44" s="100"/>
      <c r="S44" s="41">
        <v>68</v>
      </c>
      <c r="T44" s="4">
        <v>4</v>
      </c>
      <c r="U44" s="4">
        <v>2</v>
      </c>
      <c r="V44" s="4">
        <v>1</v>
      </c>
      <c r="W44" s="4">
        <v>2</v>
      </c>
      <c r="X44" s="4">
        <v>0</v>
      </c>
    </row>
    <row r="45" spans="2:24" x14ac:dyDescent="0.3">
      <c r="B45" s="100"/>
      <c r="C45" s="41">
        <v>64</v>
      </c>
      <c r="D45" s="4">
        <v>1632</v>
      </c>
      <c r="E45" s="4">
        <v>670</v>
      </c>
      <c r="F45" s="4">
        <v>255</v>
      </c>
      <c r="G45" s="4">
        <v>125</v>
      </c>
      <c r="H45" s="4">
        <v>72</v>
      </c>
      <c r="J45" s="100"/>
      <c r="K45" s="41">
        <v>64</v>
      </c>
      <c r="L45" s="4">
        <v>128</v>
      </c>
      <c r="M45" s="4">
        <v>47</v>
      </c>
      <c r="N45" s="4">
        <v>24</v>
      </c>
      <c r="O45" s="4">
        <v>10</v>
      </c>
      <c r="P45" s="4">
        <v>1</v>
      </c>
      <c r="R45" s="100"/>
      <c r="S45" s="41">
        <v>64</v>
      </c>
      <c r="T45" s="4">
        <v>3</v>
      </c>
      <c r="U45" s="4">
        <v>1</v>
      </c>
      <c r="V45" s="4">
        <v>0</v>
      </c>
      <c r="W45" s="4">
        <v>1</v>
      </c>
      <c r="X45" s="4">
        <v>0</v>
      </c>
    </row>
    <row r="46" spans="2:24" x14ac:dyDescent="0.3">
      <c r="B46" s="100"/>
      <c r="C46" s="41">
        <v>60</v>
      </c>
      <c r="D46" s="4">
        <v>1854</v>
      </c>
      <c r="E46" s="4">
        <v>728</v>
      </c>
      <c r="F46" s="4">
        <v>282</v>
      </c>
      <c r="G46" s="4">
        <v>139</v>
      </c>
      <c r="H46" s="4">
        <v>90</v>
      </c>
      <c r="J46" s="100"/>
      <c r="K46" s="41">
        <v>60</v>
      </c>
      <c r="L46" s="4">
        <v>131</v>
      </c>
      <c r="M46" s="4">
        <v>73</v>
      </c>
      <c r="N46" s="4">
        <v>33</v>
      </c>
      <c r="O46" s="4">
        <v>10</v>
      </c>
      <c r="P46" s="4">
        <v>10</v>
      </c>
      <c r="R46" s="100"/>
      <c r="S46" s="41">
        <v>60</v>
      </c>
      <c r="T46" s="4">
        <v>3</v>
      </c>
      <c r="U46" s="4">
        <v>3</v>
      </c>
      <c r="V46" s="4">
        <v>0</v>
      </c>
      <c r="W46" s="4">
        <v>2</v>
      </c>
      <c r="X46" s="4">
        <v>2</v>
      </c>
    </row>
    <row r="47" spans="2:24" x14ac:dyDescent="0.3">
      <c r="B47" s="100"/>
      <c r="C47" s="41">
        <v>56</v>
      </c>
      <c r="D47" s="4">
        <v>1985</v>
      </c>
      <c r="E47" s="4">
        <v>860</v>
      </c>
      <c r="F47" s="4">
        <v>355</v>
      </c>
      <c r="G47" s="4">
        <v>126</v>
      </c>
      <c r="H47" s="4">
        <v>74</v>
      </c>
      <c r="J47" s="100"/>
      <c r="K47" s="41">
        <v>56</v>
      </c>
      <c r="L47" s="4">
        <v>161</v>
      </c>
      <c r="M47" s="4">
        <v>65</v>
      </c>
      <c r="N47" s="4">
        <v>26</v>
      </c>
      <c r="O47" s="4">
        <v>11</v>
      </c>
      <c r="P47" s="4">
        <v>8</v>
      </c>
      <c r="R47" s="100"/>
      <c r="S47" s="41">
        <v>56</v>
      </c>
      <c r="T47" s="4">
        <v>5</v>
      </c>
      <c r="U47" s="4">
        <v>2</v>
      </c>
      <c r="V47" s="4">
        <v>2</v>
      </c>
      <c r="W47" s="4">
        <v>2</v>
      </c>
      <c r="X47" s="4">
        <v>1</v>
      </c>
    </row>
    <row r="48" spans="2:24" x14ac:dyDescent="0.3">
      <c r="B48" s="100"/>
      <c r="C48" s="41">
        <v>52</v>
      </c>
      <c r="D48" s="4">
        <v>2250</v>
      </c>
      <c r="E48" s="4">
        <v>1107</v>
      </c>
      <c r="F48" s="4">
        <v>452</v>
      </c>
      <c r="G48" s="4">
        <v>189</v>
      </c>
      <c r="H48" s="4">
        <v>101</v>
      </c>
      <c r="J48" s="100"/>
      <c r="K48" s="41">
        <v>52</v>
      </c>
      <c r="L48" s="4">
        <v>176</v>
      </c>
      <c r="M48" s="4">
        <v>85</v>
      </c>
      <c r="N48" s="4">
        <v>38</v>
      </c>
      <c r="O48" s="4">
        <v>20</v>
      </c>
      <c r="P48" s="4">
        <v>8</v>
      </c>
      <c r="R48" s="100"/>
      <c r="S48" s="41">
        <v>52</v>
      </c>
      <c r="T48" s="4">
        <v>6</v>
      </c>
      <c r="U48" s="4">
        <v>1</v>
      </c>
      <c r="V48" s="4">
        <v>1</v>
      </c>
      <c r="W48" s="4">
        <v>2</v>
      </c>
      <c r="X48" s="4">
        <v>0</v>
      </c>
    </row>
    <row r="49" spans="2:24" x14ac:dyDescent="0.3">
      <c r="B49" s="100"/>
      <c r="C49" s="41">
        <v>48</v>
      </c>
      <c r="D49" s="4">
        <v>2312</v>
      </c>
      <c r="E49" s="4">
        <v>1107</v>
      </c>
      <c r="F49" s="4">
        <v>447</v>
      </c>
      <c r="G49" s="4">
        <v>182</v>
      </c>
      <c r="H49" s="4">
        <v>80</v>
      </c>
      <c r="J49" s="100"/>
      <c r="K49" s="41">
        <v>48</v>
      </c>
      <c r="L49" s="4">
        <v>153</v>
      </c>
      <c r="M49" s="4">
        <v>69</v>
      </c>
      <c r="N49" s="4">
        <v>22</v>
      </c>
      <c r="O49" s="4">
        <v>16</v>
      </c>
      <c r="P49" s="4">
        <v>6</v>
      </c>
      <c r="R49" s="100"/>
      <c r="S49" s="41">
        <v>48</v>
      </c>
      <c r="T49" s="4">
        <v>8</v>
      </c>
      <c r="U49" s="4">
        <v>5</v>
      </c>
      <c r="V49" s="4">
        <v>1</v>
      </c>
      <c r="W49" s="4">
        <v>2</v>
      </c>
      <c r="X49" s="4">
        <v>1</v>
      </c>
    </row>
    <row r="50" spans="2:24" x14ac:dyDescent="0.3">
      <c r="B50" s="100"/>
      <c r="C50" s="41">
        <v>44</v>
      </c>
      <c r="D50" s="4">
        <v>2025</v>
      </c>
      <c r="E50" s="4">
        <v>964</v>
      </c>
      <c r="F50" s="4">
        <v>344</v>
      </c>
      <c r="G50" s="4">
        <v>143</v>
      </c>
      <c r="H50" s="4">
        <v>74</v>
      </c>
      <c r="J50" s="100"/>
      <c r="K50" s="41">
        <v>44</v>
      </c>
      <c r="L50" s="4">
        <v>105</v>
      </c>
      <c r="M50" s="4">
        <v>55</v>
      </c>
      <c r="N50" s="4">
        <v>22</v>
      </c>
      <c r="O50" s="4">
        <v>17</v>
      </c>
      <c r="P50" s="4">
        <v>7</v>
      </c>
      <c r="R50" s="100"/>
      <c r="S50" s="41">
        <v>44</v>
      </c>
      <c r="T50" s="4">
        <v>7</v>
      </c>
      <c r="U50" s="4">
        <v>9</v>
      </c>
      <c r="V50" s="4">
        <v>5</v>
      </c>
      <c r="W50" s="4">
        <v>1</v>
      </c>
      <c r="X50" s="4">
        <v>0</v>
      </c>
    </row>
    <row r="51" spans="2:24" x14ac:dyDescent="0.3">
      <c r="B51" s="100"/>
      <c r="C51" s="41">
        <v>40</v>
      </c>
      <c r="D51" s="4">
        <v>1635</v>
      </c>
      <c r="E51" s="4">
        <v>622</v>
      </c>
      <c r="F51" s="4">
        <v>229</v>
      </c>
      <c r="G51" s="4">
        <v>103</v>
      </c>
      <c r="H51" s="4">
        <v>64</v>
      </c>
      <c r="J51" s="100"/>
      <c r="K51" s="41">
        <v>40</v>
      </c>
      <c r="L51" s="4">
        <v>78</v>
      </c>
      <c r="M51" s="4">
        <v>53</v>
      </c>
      <c r="N51" s="4">
        <v>26</v>
      </c>
      <c r="O51" s="4">
        <v>9</v>
      </c>
      <c r="P51" s="4">
        <v>3</v>
      </c>
      <c r="R51" s="100"/>
      <c r="S51" s="41">
        <v>40</v>
      </c>
      <c r="T51" s="4">
        <v>9</v>
      </c>
      <c r="U51" s="4">
        <v>1</v>
      </c>
      <c r="V51" s="4">
        <v>4</v>
      </c>
      <c r="W51" s="4">
        <v>2</v>
      </c>
      <c r="X51" s="4">
        <v>0</v>
      </c>
    </row>
    <row r="52" spans="2:24" x14ac:dyDescent="0.3">
      <c r="B52" s="100"/>
      <c r="C52" s="41">
        <v>36</v>
      </c>
      <c r="D52" s="4">
        <v>1394</v>
      </c>
      <c r="E52" s="4">
        <v>636</v>
      </c>
      <c r="F52" s="4">
        <v>296</v>
      </c>
      <c r="G52" s="4">
        <v>106</v>
      </c>
      <c r="H52" s="4">
        <v>51</v>
      </c>
      <c r="J52" s="100"/>
      <c r="K52" s="41">
        <v>36</v>
      </c>
      <c r="L52" s="4">
        <v>124</v>
      </c>
      <c r="M52" s="4">
        <v>88</v>
      </c>
      <c r="N52" s="4">
        <v>35</v>
      </c>
      <c r="O52" s="4">
        <v>12</v>
      </c>
      <c r="P52" s="4">
        <v>5</v>
      </c>
      <c r="R52" s="100"/>
      <c r="S52" s="41">
        <v>36</v>
      </c>
      <c r="T52" s="4">
        <v>10</v>
      </c>
      <c r="U52" s="4">
        <v>10</v>
      </c>
      <c r="V52" s="4">
        <v>1</v>
      </c>
      <c r="W52" s="4">
        <v>1</v>
      </c>
      <c r="X52" s="4">
        <v>0</v>
      </c>
    </row>
    <row r="53" spans="2:24" x14ac:dyDescent="0.3">
      <c r="B53" s="100"/>
      <c r="C53" s="41">
        <v>32</v>
      </c>
      <c r="D53" s="4">
        <v>1721</v>
      </c>
      <c r="E53" s="4">
        <v>848</v>
      </c>
      <c r="F53" s="4">
        <v>329</v>
      </c>
      <c r="G53" s="4">
        <v>115</v>
      </c>
      <c r="H53" s="4">
        <v>47</v>
      </c>
      <c r="J53" s="100"/>
      <c r="K53" s="41">
        <v>32</v>
      </c>
      <c r="L53" s="4">
        <v>107</v>
      </c>
      <c r="M53" s="4">
        <v>75</v>
      </c>
      <c r="N53" s="4">
        <v>34</v>
      </c>
      <c r="O53" s="4">
        <v>18</v>
      </c>
      <c r="P53" s="4">
        <v>7</v>
      </c>
      <c r="R53" s="100"/>
      <c r="S53" s="41">
        <v>32</v>
      </c>
      <c r="T53" s="4">
        <v>6</v>
      </c>
      <c r="U53" s="4">
        <v>11</v>
      </c>
      <c r="V53" s="4">
        <v>10</v>
      </c>
      <c r="W53" s="4">
        <v>1</v>
      </c>
      <c r="X53" s="4">
        <v>0</v>
      </c>
    </row>
    <row r="54" spans="2:24" x14ac:dyDescent="0.3">
      <c r="B54" s="100"/>
      <c r="C54" s="41">
        <v>28</v>
      </c>
      <c r="D54" s="4">
        <v>2094</v>
      </c>
      <c r="E54" s="4">
        <v>888</v>
      </c>
      <c r="F54" s="4">
        <v>320</v>
      </c>
      <c r="G54" s="4">
        <v>111</v>
      </c>
      <c r="H54" s="4">
        <v>60</v>
      </c>
      <c r="J54" s="100"/>
      <c r="K54" s="41">
        <v>28</v>
      </c>
      <c r="L54" s="4">
        <v>58</v>
      </c>
      <c r="M54" s="4">
        <v>37</v>
      </c>
      <c r="N54" s="4">
        <v>25</v>
      </c>
      <c r="O54" s="4">
        <v>4</v>
      </c>
      <c r="P54" s="4">
        <v>0</v>
      </c>
      <c r="R54" s="100"/>
      <c r="S54" s="41">
        <v>28</v>
      </c>
      <c r="T54" s="4">
        <v>1</v>
      </c>
      <c r="U54" s="4">
        <v>4</v>
      </c>
      <c r="V54" s="4">
        <v>0</v>
      </c>
      <c r="W54" s="4">
        <v>0</v>
      </c>
      <c r="X54" s="4">
        <v>0</v>
      </c>
    </row>
    <row r="55" spans="2:24" x14ac:dyDescent="0.3">
      <c r="B55" s="100"/>
      <c r="C55" s="41">
        <v>24</v>
      </c>
      <c r="D55" s="4">
        <v>1922</v>
      </c>
      <c r="E55" s="4">
        <v>665</v>
      </c>
      <c r="F55" s="4">
        <v>230</v>
      </c>
      <c r="G55" s="4">
        <v>74</v>
      </c>
      <c r="H55" s="4">
        <v>40</v>
      </c>
      <c r="J55" s="100"/>
      <c r="K55" s="41">
        <v>24</v>
      </c>
      <c r="L55" s="4">
        <v>39</v>
      </c>
      <c r="M55" s="4">
        <v>32</v>
      </c>
      <c r="N55" s="4">
        <v>17</v>
      </c>
      <c r="O55" s="4">
        <v>9</v>
      </c>
      <c r="P55" s="4">
        <v>3</v>
      </c>
      <c r="R55" s="100"/>
      <c r="S55" s="41">
        <v>24</v>
      </c>
      <c r="T55" s="4">
        <v>1</v>
      </c>
      <c r="U55" s="4">
        <v>2</v>
      </c>
      <c r="V55" s="4">
        <v>1</v>
      </c>
      <c r="W55" s="4">
        <v>0</v>
      </c>
      <c r="X55" s="4">
        <v>0</v>
      </c>
    </row>
    <row r="56" spans="2:24" x14ac:dyDescent="0.3">
      <c r="B56" s="100"/>
      <c r="C56" s="41">
        <v>20</v>
      </c>
      <c r="D56" s="4">
        <v>2790</v>
      </c>
      <c r="E56" s="4">
        <v>969</v>
      </c>
      <c r="F56" s="4">
        <v>365</v>
      </c>
      <c r="G56" s="4">
        <v>180</v>
      </c>
      <c r="H56" s="4">
        <v>125</v>
      </c>
      <c r="J56" s="100"/>
      <c r="K56" s="41">
        <v>20</v>
      </c>
      <c r="L56" s="4">
        <v>10</v>
      </c>
      <c r="M56" s="4">
        <v>11</v>
      </c>
      <c r="N56" s="4">
        <v>8</v>
      </c>
      <c r="O56" s="4">
        <v>4</v>
      </c>
      <c r="P56" s="4">
        <v>0</v>
      </c>
      <c r="R56" s="100"/>
      <c r="S56" s="41">
        <v>20</v>
      </c>
      <c r="T56" s="4">
        <v>1</v>
      </c>
      <c r="U56" s="4">
        <v>0</v>
      </c>
      <c r="V56" s="4">
        <v>1</v>
      </c>
      <c r="W56" s="4">
        <v>0</v>
      </c>
      <c r="X56" s="4">
        <v>0</v>
      </c>
    </row>
    <row r="57" spans="2:24" x14ac:dyDescent="0.3">
      <c r="B57" s="100"/>
      <c r="C57" s="41">
        <v>16</v>
      </c>
      <c r="D57" s="4">
        <v>418</v>
      </c>
      <c r="E57" s="4">
        <v>126</v>
      </c>
      <c r="F57" s="4">
        <v>60</v>
      </c>
      <c r="G57" s="4">
        <v>24</v>
      </c>
      <c r="H57" s="4">
        <v>21</v>
      </c>
      <c r="J57" s="100"/>
      <c r="K57" s="41">
        <v>16</v>
      </c>
      <c r="L57" s="4">
        <v>5</v>
      </c>
      <c r="M57" s="4">
        <v>5</v>
      </c>
      <c r="N57" s="4">
        <v>1</v>
      </c>
      <c r="O57" s="4">
        <v>0</v>
      </c>
      <c r="P57" s="4">
        <v>0</v>
      </c>
      <c r="R57" s="100"/>
      <c r="S57" s="41">
        <v>16</v>
      </c>
      <c r="T57" s="4">
        <v>0</v>
      </c>
      <c r="U57" s="4">
        <v>0</v>
      </c>
      <c r="V57" s="4">
        <v>0</v>
      </c>
      <c r="W57" s="4">
        <v>0</v>
      </c>
      <c r="X57" s="4">
        <v>0</v>
      </c>
    </row>
    <row r="58" spans="2:24" x14ac:dyDescent="0.3">
      <c r="B58" s="100"/>
      <c r="C58" s="41">
        <v>12</v>
      </c>
      <c r="D58" s="4">
        <v>4</v>
      </c>
      <c r="E58" s="4">
        <v>1</v>
      </c>
      <c r="F58" s="4">
        <v>2</v>
      </c>
      <c r="G58" s="4">
        <v>2</v>
      </c>
      <c r="H58" s="4">
        <v>2</v>
      </c>
      <c r="J58" s="100"/>
      <c r="K58" s="41">
        <v>12</v>
      </c>
      <c r="L58" s="4">
        <v>0</v>
      </c>
      <c r="M58" s="4">
        <v>0</v>
      </c>
      <c r="N58" s="4">
        <v>0</v>
      </c>
      <c r="O58" s="4">
        <v>0</v>
      </c>
      <c r="P58" s="4">
        <v>0</v>
      </c>
      <c r="R58" s="100"/>
      <c r="S58" s="41">
        <v>12</v>
      </c>
      <c r="T58" s="4">
        <v>0</v>
      </c>
      <c r="U58" s="4">
        <v>0</v>
      </c>
      <c r="V58" s="4">
        <v>0</v>
      </c>
      <c r="W58" s="4">
        <v>0</v>
      </c>
      <c r="X58" s="4">
        <v>0</v>
      </c>
    </row>
    <row r="59" spans="2:24" x14ac:dyDescent="0.3">
      <c r="B59" s="100"/>
      <c r="C59" s="41">
        <v>8</v>
      </c>
      <c r="D59" s="4">
        <v>0</v>
      </c>
      <c r="E59" s="4">
        <v>0</v>
      </c>
      <c r="F59" s="4">
        <v>0</v>
      </c>
      <c r="G59" s="4">
        <v>0</v>
      </c>
      <c r="H59" s="4">
        <v>0</v>
      </c>
      <c r="J59" s="100"/>
      <c r="K59" s="41">
        <v>8</v>
      </c>
      <c r="L59" s="4">
        <v>0</v>
      </c>
      <c r="M59" s="4">
        <v>0</v>
      </c>
      <c r="N59" s="4">
        <v>0</v>
      </c>
      <c r="O59" s="4">
        <v>0</v>
      </c>
      <c r="P59" s="4">
        <v>0</v>
      </c>
      <c r="R59" s="100"/>
      <c r="S59" s="41">
        <v>8</v>
      </c>
      <c r="T59" s="4">
        <v>0</v>
      </c>
      <c r="U59" s="4">
        <v>0</v>
      </c>
      <c r="V59" s="4">
        <v>0</v>
      </c>
      <c r="W59" s="4">
        <v>0</v>
      </c>
      <c r="X59" s="4">
        <v>0</v>
      </c>
    </row>
    <row r="60" spans="2:24" x14ac:dyDescent="0.3">
      <c r="B60" s="101"/>
      <c r="C60" s="41">
        <v>4</v>
      </c>
      <c r="D60" s="4">
        <v>0</v>
      </c>
      <c r="E60" s="4">
        <v>0</v>
      </c>
      <c r="F60" s="4">
        <v>0</v>
      </c>
      <c r="G60" s="4">
        <v>0</v>
      </c>
      <c r="H60" s="4">
        <v>0</v>
      </c>
      <c r="J60" s="101"/>
      <c r="K60" s="41">
        <v>4</v>
      </c>
      <c r="L60" s="4">
        <v>0</v>
      </c>
      <c r="M60" s="4">
        <v>0</v>
      </c>
      <c r="N60" s="4">
        <v>0</v>
      </c>
      <c r="O60" s="4">
        <v>0</v>
      </c>
      <c r="P60" s="4">
        <v>0</v>
      </c>
      <c r="R60" s="101"/>
      <c r="S60" s="41">
        <v>4</v>
      </c>
      <c r="T60" s="4">
        <v>0</v>
      </c>
      <c r="U60" s="4">
        <v>0</v>
      </c>
      <c r="V60" s="4">
        <v>0</v>
      </c>
      <c r="W60" s="4">
        <v>0</v>
      </c>
      <c r="X60" s="4">
        <v>0</v>
      </c>
    </row>
    <row r="61" spans="2:24" x14ac:dyDescent="0.3">
      <c r="B61" s="99">
        <v>2</v>
      </c>
      <c r="C61" s="41">
        <v>60</v>
      </c>
      <c r="D61" s="4">
        <v>1678</v>
      </c>
      <c r="E61" s="4">
        <v>1234</v>
      </c>
      <c r="F61" s="4">
        <v>603</v>
      </c>
      <c r="G61" s="4">
        <v>265</v>
      </c>
      <c r="H61" s="4">
        <v>131</v>
      </c>
      <c r="J61" s="99">
        <v>2</v>
      </c>
      <c r="K61" s="41">
        <v>60</v>
      </c>
      <c r="L61" s="4">
        <v>210</v>
      </c>
      <c r="M61" s="4">
        <v>174</v>
      </c>
      <c r="N61" s="4">
        <v>99</v>
      </c>
      <c r="O61" s="4">
        <v>39</v>
      </c>
      <c r="P61" s="4">
        <v>19</v>
      </c>
      <c r="R61" s="99">
        <v>2</v>
      </c>
      <c r="S61" s="41">
        <v>60</v>
      </c>
      <c r="T61" s="4">
        <v>23</v>
      </c>
      <c r="U61" s="4">
        <v>12</v>
      </c>
      <c r="V61" s="4">
        <v>8</v>
      </c>
      <c r="W61" s="4">
        <v>4</v>
      </c>
      <c r="X61" s="4">
        <v>3</v>
      </c>
    </row>
    <row r="62" spans="2:24" x14ac:dyDescent="0.3">
      <c r="B62" s="100"/>
      <c r="C62" s="41">
        <v>56</v>
      </c>
      <c r="D62" s="4">
        <v>1252</v>
      </c>
      <c r="E62" s="4">
        <v>840</v>
      </c>
      <c r="F62" s="4">
        <v>406</v>
      </c>
      <c r="G62" s="4">
        <v>187</v>
      </c>
      <c r="H62" s="4">
        <v>85</v>
      </c>
      <c r="J62" s="100"/>
      <c r="K62" s="41">
        <v>56</v>
      </c>
      <c r="L62" s="4">
        <v>152</v>
      </c>
      <c r="M62" s="4">
        <v>144</v>
      </c>
      <c r="N62" s="4">
        <v>56</v>
      </c>
      <c r="O62" s="4">
        <v>34</v>
      </c>
      <c r="P62" s="4">
        <v>11</v>
      </c>
      <c r="R62" s="100"/>
      <c r="S62" s="41">
        <v>56</v>
      </c>
      <c r="T62" s="4">
        <v>25</v>
      </c>
      <c r="U62" s="4">
        <v>22</v>
      </c>
      <c r="V62" s="4">
        <v>15</v>
      </c>
      <c r="W62" s="4">
        <v>9</v>
      </c>
      <c r="X62" s="4">
        <v>5</v>
      </c>
    </row>
    <row r="63" spans="2:24" x14ac:dyDescent="0.3">
      <c r="B63" s="100"/>
      <c r="C63" s="41">
        <v>52</v>
      </c>
      <c r="D63" s="4">
        <v>1435</v>
      </c>
      <c r="E63" s="4">
        <v>1000</v>
      </c>
      <c r="F63" s="4">
        <v>513</v>
      </c>
      <c r="G63" s="4">
        <v>261</v>
      </c>
      <c r="H63" s="4">
        <v>141</v>
      </c>
      <c r="J63" s="100"/>
      <c r="K63" s="41">
        <v>52</v>
      </c>
      <c r="L63" s="4">
        <v>200</v>
      </c>
      <c r="M63" s="4">
        <v>153</v>
      </c>
      <c r="N63" s="4">
        <v>83</v>
      </c>
      <c r="O63" s="4">
        <v>35</v>
      </c>
      <c r="P63" s="4">
        <v>18</v>
      </c>
      <c r="R63" s="100"/>
      <c r="S63" s="41">
        <v>52</v>
      </c>
      <c r="T63" s="4">
        <v>21</v>
      </c>
      <c r="U63" s="4">
        <v>27</v>
      </c>
      <c r="V63" s="4">
        <v>15</v>
      </c>
      <c r="W63" s="4">
        <v>9</v>
      </c>
      <c r="X63" s="4">
        <v>5</v>
      </c>
    </row>
    <row r="64" spans="2:24" x14ac:dyDescent="0.3">
      <c r="B64" s="100"/>
      <c r="C64" s="41">
        <v>48</v>
      </c>
      <c r="D64" s="4">
        <v>1615</v>
      </c>
      <c r="E64" s="4">
        <v>1148</v>
      </c>
      <c r="F64" s="4">
        <v>653</v>
      </c>
      <c r="G64" s="4">
        <v>300</v>
      </c>
      <c r="H64" s="4">
        <v>152</v>
      </c>
      <c r="J64" s="100"/>
      <c r="K64" s="41">
        <v>48</v>
      </c>
      <c r="L64" s="4">
        <v>247</v>
      </c>
      <c r="M64" s="4">
        <v>163</v>
      </c>
      <c r="N64" s="4">
        <v>100</v>
      </c>
      <c r="O64" s="4">
        <v>54</v>
      </c>
      <c r="P64" s="4">
        <v>42</v>
      </c>
      <c r="R64" s="100"/>
      <c r="S64" s="41">
        <v>48</v>
      </c>
      <c r="T64" s="4">
        <v>36</v>
      </c>
      <c r="U64" s="4">
        <v>32</v>
      </c>
      <c r="V64" s="4">
        <v>28</v>
      </c>
      <c r="W64" s="4">
        <v>13</v>
      </c>
      <c r="X64" s="4">
        <v>13</v>
      </c>
    </row>
    <row r="65" spans="2:24" x14ac:dyDescent="0.3">
      <c r="B65" s="100"/>
      <c r="C65" s="41">
        <v>44</v>
      </c>
      <c r="D65" s="4">
        <v>1607</v>
      </c>
      <c r="E65" s="4">
        <v>1221</v>
      </c>
      <c r="F65" s="4">
        <v>701</v>
      </c>
      <c r="G65" s="4">
        <v>375</v>
      </c>
      <c r="H65" s="4">
        <v>202</v>
      </c>
      <c r="J65" s="100"/>
      <c r="K65" s="41">
        <v>44</v>
      </c>
      <c r="L65" s="4">
        <v>276</v>
      </c>
      <c r="M65" s="4">
        <v>239</v>
      </c>
      <c r="N65" s="4">
        <v>139</v>
      </c>
      <c r="O65" s="4">
        <v>80</v>
      </c>
      <c r="P65" s="4">
        <v>46</v>
      </c>
      <c r="R65" s="100"/>
      <c r="S65" s="41">
        <v>44</v>
      </c>
      <c r="T65" s="4">
        <v>39</v>
      </c>
      <c r="U65" s="4">
        <v>45</v>
      </c>
      <c r="V65" s="4">
        <v>26</v>
      </c>
      <c r="W65" s="4">
        <v>19</v>
      </c>
      <c r="X65" s="4">
        <v>8</v>
      </c>
    </row>
    <row r="66" spans="2:24" x14ac:dyDescent="0.3">
      <c r="B66" s="100"/>
      <c r="C66" s="41">
        <v>40</v>
      </c>
      <c r="D66" s="4">
        <v>1545</v>
      </c>
      <c r="E66" s="4">
        <v>1316</v>
      </c>
      <c r="F66" s="4">
        <v>779</v>
      </c>
      <c r="G66" s="4">
        <v>426</v>
      </c>
      <c r="H66" s="4">
        <v>229</v>
      </c>
      <c r="J66" s="100"/>
      <c r="K66" s="41">
        <v>40</v>
      </c>
      <c r="L66" s="4">
        <v>292</v>
      </c>
      <c r="M66" s="4">
        <v>261</v>
      </c>
      <c r="N66" s="4">
        <v>157</v>
      </c>
      <c r="O66" s="4">
        <v>72</v>
      </c>
      <c r="P66" s="4">
        <v>31</v>
      </c>
      <c r="R66" s="100"/>
      <c r="S66" s="41">
        <v>40</v>
      </c>
      <c r="T66" s="4">
        <v>68</v>
      </c>
      <c r="U66" s="4">
        <v>46</v>
      </c>
      <c r="V66" s="4">
        <v>29</v>
      </c>
      <c r="W66" s="4">
        <v>20</v>
      </c>
      <c r="X66" s="4">
        <v>13</v>
      </c>
    </row>
    <row r="67" spans="2:24" x14ac:dyDescent="0.3">
      <c r="B67" s="100"/>
      <c r="C67" s="41">
        <v>36</v>
      </c>
      <c r="D67" s="4">
        <v>1629</v>
      </c>
      <c r="E67" s="4">
        <v>1476</v>
      </c>
      <c r="F67" s="4">
        <v>942</v>
      </c>
      <c r="G67" s="4">
        <v>466</v>
      </c>
      <c r="H67" s="4">
        <v>195</v>
      </c>
      <c r="J67" s="100"/>
      <c r="K67" s="41">
        <v>36</v>
      </c>
      <c r="L67" s="4">
        <v>258</v>
      </c>
      <c r="M67" s="4">
        <v>182</v>
      </c>
      <c r="N67" s="4">
        <v>90</v>
      </c>
      <c r="O67" s="4">
        <v>51</v>
      </c>
      <c r="P67" s="4">
        <v>30</v>
      </c>
      <c r="R67" s="100"/>
      <c r="S67" s="41">
        <v>36</v>
      </c>
      <c r="T67" s="4">
        <v>54</v>
      </c>
      <c r="U67" s="4">
        <v>46</v>
      </c>
      <c r="V67" s="4">
        <v>41</v>
      </c>
      <c r="W67" s="4">
        <v>22</v>
      </c>
      <c r="X67" s="4">
        <v>13</v>
      </c>
    </row>
    <row r="68" spans="2:24" x14ac:dyDescent="0.3">
      <c r="B68" s="100"/>
      <c r="C68" s="41">
        <v>32</v>
      </c>
      <c r="D68" s="4">
        <v>1931</v>
      </c>
      <c r="E68" s="4">
        <v>1837</v>
      </c>
      <c r="F68" s="4">
        <v>1180</v>
      </c>
      <c r="G68" s="4">
        <v>546</v>
      </c>
      <c r="H68" s="4">
        <v>213</v>
      </c>
      <c r="J68" s="100"/>
      <c r="K68" s="41">
        <v>32</v>
      </c>
      <c r="L68" s="4">
        <v>184</v>
      </c>
      <c r="M68" s="4">
        <v>183</v>
      </c>
      <c r="N68" s="4">
        <v>133</v>
      </c>
      <c r="O68" s="4">
        <v>61</v>
      </c>
      <c r="P68" s="4">
        <v>29</v>
      </c>
      <c r="R68" s="100"/>
      <c r="S68" s="41">
        <v>32</v>
      </c>
      <c r="T68" s="4">
        <v>49</v>
      </c>
      <c r="U68" s="4">
        <v>77</v>
      </c>
      <c r="V68" s="4">
        <v>49</v>
      </c>
      <c r="W68" s="4">
        <v>35</v>
      </c>
      <c r="X68" s="4">
        <v>17</v>
      </c>
    </row>
    <row r="69" spans="2:24" x14ac:dyDescent="0.3">
      <c r="B69" s="100"/>
      <c r="C69" s="41">
        <v>28</v>
      </c>
      <c r="D69" s="4">
        <v>3235</v>
      </c>
      <c r="E69" s="4">
        <v>3160</v>
      </c>
      <c r="F69" s="4">
        <v>1983</v>
      </c>
      <c r="G69" s="4">
        <v>955</v>
      </c>
      <c r="H69" s="4">
        <v>393</v>
      </c>
      <c r="J69" s="100"/>
      <c r="K69" s="41">
        <v>28</v>
      </c>
      <c r="L69" s="4">
        <v>407</v>
      </c>
      <c r="M69" s="4">
        <v>392</v>
      </c>
      <c r="N69" s="4">
        <v>258</v>
      </c>
      <c r="O69" s="4">
        <v>141</v>
      </c>
      <c r="P69" s="4">
        <v>55</v>
      </c>
      <c r="R69" s="100"/>
      <c r="S69" s="41">
        <v>28</v>
      </c>
      <c r="T69" s="4">
        <v>56</v>
      </c>
      <c r="U69" s="4">
        <v>72</v>
      </c>
      <c r="V69" s="4">
        <v>59</v>
      </c>
      <c r="W69" s="4">
        <v>43</v>
      </c>
      <c r="X69" s="4">
        <v>24</v>
      </c>
    </row>
    <row r="70" spans="2:24" x14ac:dyDescent="0.3">
      <c r="B70" s="100"/>
      <c r="C70" s="41">
        <v>24</v>
      </c>
      <c r="D70" s="4">
        <v>6375</v>
      </c>
      <c r="E70" s="4">
        <v>5624</v>
      </c>
      <c r="F70" s="4">
        <v>3457</v>
      </c>
      <c r="G70" s="4">
        <v>1552</v>
      </c>
      <c r="H70" s="4">
        <v>633</v>
      </c>
      <c r="J70" s="100"/>
      <c r="K70" s="41">
        <v>24</v>
      </c>
      <c r="L70" s="4">
        <v>787</v>
      </c>
      <c r="M70" s="4">
        <v>747</v>
      </c>
      <c r="N70" s="4">
        <v>478</v>
      </c>
      <c r="O70" s="4">
        <v>248</v>
      </c>
      <c r="P70" s="4">
        <v>95</v>
      </c>
      <c r="R70" s="100"/>
      <c r="S70" s="41">
        <v>24</v>
      </c>
      <c r="T70" s="4">
        <v>56</v>
      </c>
      <c r="U70" s="4">
        <v>67</v>
      </c>
      <c r="V70" s="4">
        <v>48</v>
      </c>
      <c r="W70" s="4">
        <v>21</v>
      </c>
      <c r="X70" s="4">
        <v>21</v>
      </c>
    </row>
    <row r="71" spans="2:24" x14ac:dyDescent="0.3">
      <c r="B71" s="100"/>
      <c r="C71" s="41">
        <v>20</v>
      </c>
      <c r="D71" s="4">
        <v>8468</v>
      </c>
      <c r="E71" s="4">
        <v>6436</v>
      </c>
      <c r="F71" s="4">
        <v>3395</v>
      </c>
      <c r="G71" s="4">
        <v>1466</v>
      </c>
      <c r="H71" s="4">
        <v>579</v>
      </c>
      <c r="J71" s="100"/>
      <c r="K71" s="41">
        <v>20</v>
      </c>
      <c r="L71" s="4">
        <v>1127</v>
      </c>
      <c r="M71" s="4">
        <v>966</v>
      </c>
      <c r="N71" s="4">
        <v>580</v>
      </c>
      <c r="O71" s="4">
        <v>259</v>
      </c>
      <c r="P71" s="4">
        <v>108</v>
      </c>
      <c r="R71" s="100"/>
      <c r="S71" s="41">
        <v>20</v>
      </c>
      <c r="T71" s="4">
        <v>38</v>
      </c>
      <c r="U71" s="4">
        <v>42</v>
      </c>
      <c r="V71" s="4">
        <v>37</v>
      </c>
      <c r="W71" s="4">
        <v>18</v>
      </c>
      <c r="X71" s="4">
        <v>8</v>
      </c>
    </row>
    <row r="72" spans="2:24" x14ac:dyDescent="0.3">
      <c r="B72" s="100"/>
      <c r="C72" s="41">
        <v>16</v>
      </c>
      <c r="D72" s="4">
        <v>7391</v>
      </c>
      <c r="E72" s="4">
        <v>4538</v>
      </c>
      <c r="F72" s="4">
        <v>2112</v>
      </c>
      <c r="G72" s="4">
        <v>870</v>
      </c>
      <c r="H72" s="4">
        <v>343</v>
      </c>
      <c r="J72" s="100"/>
      <c r="K72" s="41">
        <v>16</v>
      </c>
      <c r="L72" s="4">
        <v>1012</v>
      </c>
      <c r="M72" s="4">
        <v>771</v>
      </c>
      <c r="N72" s="4">
        <v>417</v>
      </c>
      <c r="O72" s="4">
        <v>197</v>
      </c>
      <c r="P72" s="4">
        <v>86</v>
      </c>
      <c r="R72" s="100"/>
      <c r="S72" s="41">
        <v>16</v>
      </c>
      <c r="T72" s="4">
        <v>30</v>
      </c>
      <c r="U72" s="4">
        <v>30</v>
      </c>
      <c r="V72" s="4">
        <v>31</v>
      </c>
      <c r="W72" s="4">
        <v>14</v>
      </c>
      <c r="X72" s="4">
        <v>4</v>
      </c>
    </row>
    <row r="73" spans="2:24" x14ac:dyDescent="0.3">
      <c r="B73" s="100"/>
      <c r="C73" s="41">
        <v>12</v>
      </c>
      <c r="D73" s="4">
        <v>7340</v>
      </c>
      <c r="E73" s="4">
        <v>4423</v>
      </c>
      <c r="F73" s="4">
        <v>2135</v>
      </c>
      <c r="G73" s="4">
        <v>1004</v>
      </c>
      <c r="H73" s="4">
        <v>513</v>
      </c>
      <c r="J73" s="100"/>
      <c r="K73" s="41">
        <v>12</v>
      </c>
      <c r="L73" s="4">
        <v>494</v>
      </c>
      <c r="M73" s="4">
        <v>367</v>
      </c>
      <c r="N73" s="4">
        <v>187</v>
      </c>
      <c r="O73" s="4">
        <v>105</v>
      </c>
      <c r="P73" s="4">
        <v>51</v>
      </c>
      <c r="R73" s="100"/>
      <c r="S73" s="41">
        <v>12</v>
      </c>
      <c r="T73" s="4">
        <v>14</v>
      </c>
      <c r="U73" s="4">
        <v>17</v>
      </c>
      <c r="V73" s="4">
        <v>16</v>
      </c>
      <c r="W73" s="4">
        <v>8</v>
      </c>
      <c r="X73" s="4">
        <v>4</v>
      </c>
    </row>
    <row r="74" spans="2:24" x14ac:dyDescent="0.3">
      <c r="B74" s="100"/>
      <c r="C74" s="41">
        <v>8</v>
      </c>
      <c r="D74" s="4">
        <v>339</v>
      </c>
      <c r="E74" s="4">
        <v>177</v>
      </c>
      <c r="F74" s="4">
        <v>78</v>
      </c>
      <c r="G74" s="4">
        <v>36</v>
      </c>
      <c r="H74" s="4">
        <v>17</v>
      </c>
      <c r="J74" s="100"/>
      <c r="K74" s="41">
        <v>8</v>
      </c>
      <c r="L74" s="4">
        <v>105</v>
      </c>
      <c r="M74" s="4">
        <v>73</v>
      </c>
      <c r="N74" s="4">
        <v>51</v>
      </c>
      <c r="O74" s="4">
        <v>21</v>
      </c>
      <c r="P74" s="4">
        <v>7</v>
      </c>
      <c r="R74" s="100"/>
      <c r="S74" s="41">
        <v>8</v>
      </c>
      <c r="T74" s="4">
        <v>1</v>
      </c>
      <c r="U74" s="4">
        <v>0</v>
      </c>
      <c r="V74" s="4">
        <v>0</v>
      </c>
      <c r="W74" s="4">
        <v>0</v>
      </c>
      <c r="X74" s="4">
        <v>0</v>
      </c>
    </row>
    <row r="75" spans="2:24" x14ac:dyDescent="0.3">
      <c r="B75" s="101"/>
      <c r="C75" s="41">
        <v>4</v>
      </c>
      <c r="D75" s="4">
        <v>0</v>
      </c>
      <c r="E75" s="4">
        <v>0</v>
      </c>
      <c r="F75" s="4">
        <v>0</v>
      </c>
      <c r="G75" s="4">
        <v>0</v>
      </c>
      <c r="H75" s="4">
        <v>0</v>
      </c>
      <c r="J75" s="101"/>
      <c r="K75" s="41">
        <v>4</v>
      </c>
      <c r="L75" s="4">
        <v>1</v>
      </c>
      <c r="M75" s="4">
        <v>2</v>
      </c>
      <c r="N75" s="4">
        <v>0</v>
      </c>
      <c r="O75" s="4">
        <v>0</v>
      </c>
      <c r="P75" s="4">
        <v>3</v>
      </c>
      <c r="R75" s="101"/>
      <c r="S75" s="41">
        <v>4</v>
      </c>
      <c r="T75" s="4">
        <v>0</v>
      </c>
      <c r="U75" s="4">
        <v>0</v>
      </c>
      <c r="V75" s="4">
        <v>0</v>
      </c>
      <c r="W75" s="4">
        <v>0</v>
      </c>
      <c r="X75" s="4">
        <v>0</v>
      </c>
    </row>
    <row r="76" spans="2:24" x14ac:dyDescent="0.3">
      <c r="B76" s="99">
        <v>1</v>
      </c>
      <c r="C76" s="41">
        <v>40</v>
      </c>
      <c r="D76" s="4">
        <v>527</v>
      </c>
      <c r="E76" s="4">
        <v>753</v>
      </c>
      <c r="F76" s="4">
        <v>597</v>
      </c>
      <c r="G76" s="4">
        <v>330</v>
      </c>
      <c r="H76" s="4">
        <v>171</v>
      </c>
      <c r="J76" s="99">
        <v>1</v>
      </c>
      <c r="K76" s="41">
        <v>40</v>
      </c>
      <c r="L76" s="4">
        <v>84</v>
      </c>
      <c r="M76" s="4">
        <v>137</v>
      </c>
      <c r="N76" s="4">
        <v>99</v>
      </c>
      <c r="O76" s="4">
        <v>76</v>
      </c>
      <c r="P76" s="4">
        <v>49</v>
      </c>
      <c r="R76" s="99">
        <v>1</v>
      </c>
      <c r="S76" s="41">
        <v>40</v>
      </c>
      <c r="T76" s="4">
        <v>28</v>
      </c>
      <c r="U76" s="4">
        <v>53</v>
      </c>
      <c r="V76" s="4">
        <v>42</v>
      </c>
      <c r="W76" s="4">
        <v>22</v>
      </c>
      <c r="X76" s="4">
        <v>15</v>
      </c>
    </row>
    <row r="77" spans="2:24" x14ac:dyDescent="0.3">
      <c r="B77" s="100"/>
      <c r="C77" s="41">
        <v>36</v>
      </c>
      <c r="D77" s="4">
        <v>407</v>
      </c>
      <c r="E77" s="4">
        <v>589</v>
      </c>
      <c r="F77" s="4">
        <v>477</v>
      </c>
      <c r="G77" s="4">
        <v>314</v>
      </c>
      <c r="H77" s="4">
        <v>192</v>
      </c>
      <c r="J77" s="100"/>
      <c r="K77" s="41">
        <v>36</v>
      </c>
      <c r="L77" s="4">
        <v>78</v>
      </c>
      <c r="M77" s="4">
        <v>145</v>
      </c>
      <c r="N77" s="4">
        <v>105</v>
      </c>
      <c r="O77" s="4">
        <v>98</v>
      </c>
      <c r="P77" s="4">
        <v>64</v>
      </c>
      <c r="R77" s="100"/>
      <c r="S77" s="41">
        <v>36</v>
      </c>
      <c r="T77" s="4">
        <v>43</v>
      </c>
      <c r="U77" s="4">
        <v>80</v>
      </c>
      <c r="V77" s="4">
        <v>74</v>
      </c>
      <c r="W77" s="4">
        <v>53</v>
      </c>
      <c r="X77" s="4">
        <v>34</v>
      </c>
    </row>
    <row r="78" spans="2:24" x14ac:dyDescent="0.3">
      <c r="B78" s="100"/>
      <c r="C78" s="41">
        <v>32</v>
      </c>
      <c r="D78" s="4">
        <v>375</v>
      </c>
      <c r="E78" s="4">
        <v>516</v>
      </c>
      <c r="F78" s="4">
        <v>466</v>
      </c>
      <c r="G78" s="4">
        <v>338</v>
      </c>
      <c r="H78" s="4">
        <v>179</v>
      </c>
      <c r="J78" s="100"/>
      <c r="K78" s="41">
        <v>32</v>
      </c>
      <c r="L78" s="4">
        <v>77</v>
      </c>
      <c r="M78" s="4">
        <v>112</v>
      </c>
      <c r="N78" s="4">
        <v>131</v>
      </c>
      <c r="O78" s="4">
        <v>99</v>
      </c>
      <c r="P78" s="4">
        <v>70</v>
      </c>
      <c r="R78" s="100"/>
      <c r="S78" s="41">
        <v>32</v>
      </c>
      <c r="T78" s="4">
        <v>37</v>
      </c>
      <c r="U78" s="4">
        <v>78</v>
      </c>
      <c r="V78" s="4">
        <v>74</v>
      </c>
      <c r="W78" s="4">
        <v>58</v>
      </c>
      <c r="X78" s="4">
        <v>41</v>
      </c>
    </row>
    <row r="79" spans="2:24" x14ac:dyDescent="0.3">
      <c r="B79" s="100"/>
      <c r="C79" s="41">
        <v>28</v>
      </c>
      <c r="D79" s="4">
        <v>381</v>
      </c>
      <c r="E79" s="4">
        <v>615</v>
      </c>
      <c r="F79" s="4">
        <v>626</v>
      </c>
      <c r="G79" s="4">
        <v>476</v>
      </c>
      <c r="H79" s="4">
        <v>277</v>
      </c>
      <c r="J79" s="100"/>
      <c r="K79" s="41">
        <v>28</v>
      </c>
      <c r="L79" s="4">
        <v>79</v>
      </c>
      <c r="M79" s="4">
        <v>166</v>
      </c>
      <c r="N79" s="4">
        <v>152</v>
      </c>
      <c r="O79" s="4">
        <v>124</v>
      </c>
      <c r="P79" s="4">
        <v>91</v>
      </c>
      <c r="R79" s="100"/>
      <c r="S79" s="41">
        <v>28</v>
      </c>
      <c r="T79" s="4">
        <v>33</v>
      </c>
      <c r="U79" s="4">
        <v>78</v>
      </c>
      <c r="V79" s="4">
        <v>93</v>
      </c>
      <c r="W79" s="4">
        <v>66</v>
      </c>
      <c r="X79" s="4">
        <v>59</v>
      </c>
    </row>
    <row r="80" spans="2:24" x14ac:dyDescent="0.3">
      <c r="B80" s="100"/>
      <c r="C80" s="41">
        <v>24</v>
      </c>
      <c r="D80" s="4">
        <v>460</v>
      </c>
      <c r="E80" s="4">
        <v>702</v>
      </c>
      <c r="F80" s="4">
        <v>790</v>
      </c>
      <c r="G80" s="4">
        <v>563</v>
      </c>
      <c r="H80" s="4">
        <v>337</v>
      </c>
      <c r="J80" s="100"/>
      <c r="K80" s="41">
        <v>24</v>
      </c>
      <c r="L80" s="4">
        <v>154</v>
      </c>
      <c r="M80" s="4">
        <v>237</v>
      </c>
      <c r="N80" s="4">
        <v>247</v>
      </c>
      <c r="O80" s="4">
        <v>189</v>
      </c>
      <c r="P80" s="4">
        <v>111</v>
      </c>
      <c r="R80" s="100"/>
      <c r="S80" s="41">
        <v>24</v>
      </c>
      <c r="T80" s="4">
        <v>79</v>
      </c>
      <c r="U80" s="4">
        <v>146</v>
      </c>
      <c r="V80" s="4">
        <v>166</v>
      </c>
      <c r="W80" s="4">
        <v>123</v>
      </c>
      <c r="X80" s="4">
        <v>87</v>
      </c>
    </row>
    <row r="81" spans="2:24" x14ac:dyDescent="0.3">
      <c r="B81" s="100"/>
      <c r="C81" s="41">
        <v>20</v>
      </c>
      <c r="D81" s="4">
        <v>1204</v>
      </c>
      <c r="E81" s="4">
        <v>2004</v>
      </c>
      <c r="F81" s="4">
        <v>2135</v>
      </c>
      <c r="G81" s="4">
        <v>1623</v>
      </c>
      <c r="H81" s="4">
        <v>931</v>
      </c>
      <c r="J81" s="100"/>
      <c r="K81" s="41">
        <v>20</v>
      </c>
      <c r="L81" s="4">
        <v>319</v>
      </c>
      <c r="M81" s="4">
        <v>577</v>
      </c>
      <c r="N81" s="4">
        <v>596</v>
      </c>
      <c r="O81" s="4">
        <v>454</v>
      </c>
      <c r="P81" s="4">
        <v>274</v>
      </c>
      <c r="R81" s="100"/>
      <c r="S81" s="41">
        <v>20</v>
      </c>
      <c r="T81" s="4">
        <v>129</v>
      </c>
      <c r="U81" s="4">
        <v>236</v>
      </c>
      <c r="V81" s="4">
        <v>271</v>
      </c>
      <c r="W81" s="4">
        <v>199</v>
      </c>
      <c r="X81" s="4">
        <v>141</v>
      </c>
    </row>
    <row r="82" spans="2:24" x14ac:dyDescent="0.3">
      <c r="B82" s="100"/>
      <c r="C82" s="41">
        <v>16</v>
      </c>
      <c r="D82" s="4">
        <v>3880</v>
      </c>
      <c r="E82" s="4">
        <v>6326</v>
      </c>
      <c r="F82" s="4">
        <v>6276</v>
      </c>
      <c r="G82" s="4">
        <v>4397</v>
      </c>
      <c r="H82" s="4">
        <v>2309</v>
      </c>
      <c r="J82" s="100"/>
      <c r="K82" s="41">
        <v>16</v>
      </c>
      <c r="L82" s="4">
        <v>959</v>
      </c>
      <c r="M82" s="4">
        <v>1573</v>
      </c>
      <c r="N82" s="4">
        <v>1614</v>
      </c>
      <c r="O82" s="4">
        <v>1142</v>
      </c>
      <c r="P82" s="4">
        <v>649</v>
      </c>
      <c r="R82" s="100"/>
      <c r="S82" s="41">
        <v>16</v>
      </c>
      <c r="T82" s="4">
        <v>327</v>
      </c>
      <c r="U82" s="4">
        <v>566</v>
      </c>
      <c r="V82" s="4">
        <v>596</v>
      </c>
      <c r="W82" s="4">
        <v>408</v>
      </c>
      <c r="X82" s="4">
        <v>239</v>
      </c>
    </row>
    <row r="83" spans="2:24" x14ac:dyDescent="0.3">
      <c r="B83" s="100"/>
      <c r="C83" s="41">
        <v>12</v>
      </c>
      <c r="D83" s="4">
        <v>6888</v>
      </c>
      <c r="E83" s="4">
        <v>9068</v>
      </c>
      <c r="F83" s="4">
        <v>7599</v>
      </c>
      <c r="G83" s="4">
        <v>4813</v>
      </c>
      <c r="H83" s="4">
        <v>2509</v>
      </c>
      <c r="J83" s="100"/>
      <c r="K83" s="41">
        <v>12</v>
      </c>
      <c r="L83" s="4">
        <v>1672</v>
      </c>
      <c r="M83" s="4">
        <v>2426</v>
      </c>
      <c r="N83" s="4">
        <v>2208</v>
      </c>
      <c r="O83" s="4">
        <v>1506</v>
      </c>
      <c r="P83" s="4">
        <v>903</v>
      </c>
      <c r="R83" s="100"/>
      <c r="S83" s="41">
        <v>12</v>
      </c>
      <c r="T83" s="4">
        <v>479</v>
      </c>
      <c r="U83" s="4">
        <v>761</v>
      </c>
      <c r="V83" s="4">
        <v>715</v>
      </c>
      <c r="W83" s="4">
        <v>551</v>
      </c>
      <c r="X83" s="4">
        <v>331</v>
      </c>
    </row>
    <row r="84" spans="2:24" x14ac:dyDescent="0.3">
      <c r="B84" s="100"/>
      <c r="C84" s="41">
        <v>8</v>
      </c>
      <c r="D84" s="4">
        <v>5950</v>
      </c>
      <c r="E84" s="4">
        <v>6790</v>
      </c>
      <c r="F84" s="4">
        <v>5330</v>
      </c>
      <c r="G84" s="4">
        <v>3307</v>
      </c>
      <c r="H84" s="4">
        <v>1747</v>
      </c>
      <c r="J84" s="100"/>
      <c r="K84" s="41">
        <v>8</v>
      </c>
      <c r="L84" s="4">
        <v>1238</v>
      </c>
      <c r="M84" s="4">
        <v>1446</v>
      </c>
      <c r="N84" s="4">
        <v>1195</v>
      </c>
      <c r="O84" s="4">
        <v>704</v>
      </c>
      <c r="P84" s="4">
        <v>429</v>
      </c>
      <c r="R84" s="100"/>
      <c r="S84" s="41">
        <v>8</v>
      </c>
      <c r="T84" s="4">
        <v>288</v>
      </c>
      <c r="U84" s="4">
        <v>494</v>
      </c>
      <c r="V84" s="4">
        <v>471</v>
      </c>
      <c r="W84" s="4">
        <v>324</v>
      </c>
      <c r="X84" s="4">
        <v>212</v>
      </c>
    </row>
    <row r="85" spans="2:24" x14ac:dyDescent="0.3">
      <c r="B85" s="101"/>
      <c r="C85" s="41">
        <v>4</v>
      </c>
      <c r="D85" s="4">
        <v>740</v>
      </c>
      <c r="E85" s="4">
        <v>881</v>
      </c>
      <c r="F85" s="4">
        <v>653</v>
      </c>
      <c r="G85" s="4">
        <v>388</v>
      </c>
      <c r="H85" s="4">
        <v>212</v>
      </c>
      <c r="J85" s="101"/>
      <c r="K85" s="41">
        <v>4</v>
      </c>
      <c r="L85" s="4">
        <v>152</v>
      </c>
      <c r="M85" s="4">
        <v>216</v>
      </c>
      <c r="N85" s="4">
        <v>214</v>
      </c>
      <c r="O85" s="4">
        <v>160</v>
      </c>
      <c r="P85" s="4">
        <v>97</v>
      </c>
      <c r="R85" s="101"/>
      <c r="S85" s="41">
        <v>4</v>
      </c>
      <c r="T85" s="4">
        <v>41</v>
      </c>
      <c r="U85" s="4">
        <v>83</v>
      </c>
      <c r="V85" s="4">
        <v>90</v>
      </c>
      <c r="W85" s="4">
        <v>64</v>
      </c>
      <c r="X85" s="4">
        <v>30</v>
      </c>
    </row>
    <row r="86" spans="2:24" x14ac:dyDescent="0.3">
      <c r="B86" s="42">
        <v>0</v>
      </c>
      <c r="C86" s="41" t="s">
        <v>30</v>
      </c>
      <c r="D86" s="4">
        <v>726</v>
      </c>
      <c r="E86" s="4">
        <v>1670</v>
      </c>
      <c r="F86" s="4">
        <v>2348</v>
      </c>
      <c r="G86" s="4">
        <v>2336</v>
      </c>
      <c r="H86" s="4">
        <v>1884</v>
      </c>
      <c r="J86" s="42">
        <v>0</v>
      </c>
      <c r="K86" s="41" t="s">
        <v>30</v>
      </c>
      <c r="L86" s="4">
        <v>945</v>
      </c>
      <c r="M86" s="4">
        <v>2323</v>
      </c>
      <c r="N86" s="4">
        <v>3502</v>
      </c>
      <c r="O86" s="4">
        <v>3556</v>
      </c>
      <c r="P86" s="4">
        <v>2897</v>
      </c>
      <c r="R86" s="42">
        <v>0</v>
      </c>
      <c r="S86" s="41" t="s">
        <v>30</v>
      </c>
      <c r="T86" s="4">
        <v>757</v>
      </c>
      <c r="U86" s="4">
        <v>2196</v>
      </c>
      <c r="V86" s="4">
        <v>3417</v>
      </c>
      <c r="W86" s="4">
        <v>3726</v>
      </c>
      <c r="X86" s="4">
        <v>3007</v>
      </c>
    </row>
    <row r="87" spans="2:24" x14ac:dyDescent="0.3">
      <c r="B87" s="97" t="s">
        <v>2</v>
      </c>
      <c r="C87" s="98"/>
      <c r="D87" s="4">
        <f>SUM(D38:D86)</f>
        <v>101302</v>
      </c>
      <c r="E87" s="4">
        <f t="shared" ref="E87:H87" si="1">SUM(E38:E86)</f>
        <v>77973</v>
      </c>
      <c r="F87" s="4">
        <f t="shared" si="1"/>
        <v>51537</v>
      </c>
      <c r="G87" s="4">
        <f t="shared" si="1"/>
        <v>29959</v>
      </c>
      <c r="H87" s="4">
        <f t="shared" si="1"/>
        <v>15903</v>
      </c>
      <c r="J87" s="97" t="s">
        <v>2</v>
      </c>
      <c r="K87" s="98"/>
      <c r="L87" s="4">
        <f>SUM(L38:L86)</f>
        <v>13325</v>
      </c>
      <c r="M87" s="4">
        <f>SUM(M38:M86)</f>
        <v>15093</v>
      </c>
      <c r="N87" s="4">
        <f>SUM(N38:N86)</f>
        <v>13277</v>
      </c>
      <c r="O87" s="4">
        <f>SUM(O38:O86)</f>
        <v>9678</v>
      </c>
      <c r="P87" s="4">
        <f>SUM(P38:P86)</f>
        <v>6354</v>
      </c>
      <c r="R87" s="97" t="s">
        <v>2</v>
      </c>
      <c r="S87" s="98"/>
      <c r="T87" s="4">
        <f>SUM(T38:T86)</f>
        <v>2821</v>
      </c>
      <c r="U87" s="4">
        <f>SUM(U38:U86)</f>
        <v>5362</v>
      </c>
      <c r="V87" s="4">
        <f>SUM(V38:V86)</f>
        <v>6442</v>
      </c>
      <c r="W87" s="4">
        <f>SUM(W38:W86)</f>
        <v>5847</v>
      </c>
      <c r="X87" s="4">
        <f>SUM(X38:X86)</f>
        <v>4339</v>
      </c>
    </row>
    <row r="88" spans="2:24" x14ac:dyDescent="0.3">
      <c r="B88" s="97" t="s">
        <v>176</v>
      </c>
      <c r="C88" s="98"/>
      <c r="D88" s="4">
        <v>1939</v>
      </c>
      <c r="E88" s="4">
        <v>4955</v>
      </c>
      <c r="F88" s="4">
        <v>7938</v>
      </c>
      <c r="G88" s="4">
        <v>8966</v>
      </c>
      <c r="H88" s="4">
        <v>8003</v>
      </c>
      <c r="J88" s="97" t="s">
        <v>176</v>
      </c>
      <c r="K88" s="98"/>
      <c r="L88" s="4">
        <v>1939</v>
      </c>
      <c r="M88" s="4">
        <v>4955</v>
      </c>
      <c r="N88" s="4">
        <v>7938</v>
      </c>
      <c r="O88" s="4">
        <v>8966</v>
      </c>
      <c r="P88" s="4">
        <v>8003</v>
      </c>
      <c r="R88" s="97" t="s">
        <v>176</v>
      </c>
      <c r="S88" s="98"/>
      <c r="T88" s="4">
        <v>1939</v>
      </c>
      <c r="U88" s="4">
        <v>4955</v>
      </c>
      <c r="V88" s="4">
        <v>7938</v>
      </c>
      <c r="W88" s="4">
        <v>8966</v>
      </c>
      <c r="X88" s="4">
        <v>8003</v>
      </c>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B88:C88"/>
    <mergeCell ref="J87:K87"/>
    <mergeCell ref="J88:K88"/>
    <mergeCell ref="R87:S87"/>
    <mergeCell ref="R88:S88"/>
    <mergeCell ref="J36:J37"/>
    <mergeCell ref="K36:K37"/>
    <mergeCell ref="R36:R37"/>
    <mergeCell ref="S36:S37"/>
    <mergeCell ref="D36:H36"/>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dimension ref="B2:AH225"/>
  <sheetViews>
    <sheetView tabSelected="1" zoomScale="85" zoomScaleNormal="85" workbookViewId="0">
      <selection activeCell="Z4" sqref="Z4"/>
    </sheetView>
  </sheetViews>
  <sheetFormatPr defaultRowHeight="14.4" x14ac:dyDescent="0.3"/>
  <cols>
    <col min="6" max="6" width="9.109375" customWidth="1"/>
  </cols>
  <sheetData>
    <row r="2" spans="2:29" ht="18" x14ac:dyDescent="0.35">
      <c r="B2" s="61" t="s">
        <v>274</v>
      </c>
      <c r="C2" s="61"/>
      <c r="D2" s="61"/>
      <c r="E2" s="61"/>
      <c r="F2" s="61"/>
      <c r="G2" s="61"/>
      <c r="H2" s="61"/>
      <c r="I2" s="61"/>
      <c r="J2" s="61"/>
      <c r="K2" s="61"/>
      <c r="L2" s="61"/>
      <c r="M2" s="61"/>
      <c r="N2" s="61"/>
      <c r="O2" s="61"/>
      <c r="P2" s="61"/>
      <c r="Q2" s="61"/>
      <c r="R2" s="61"/>
      <c r="S2" s="61"/>
      <c r="T2" s="61"/>
      <c r="U2" s="61"/>
    </row>
    <row r="3" spans="2:29" ht="55.5" customHeight="1" x14ac:dyDescent="0.3">
      <c r="B3" s="107" t="s">
        <v>300</v>
      </c>
      <c r="C3" s="107"/>
      <c r="D3" s="107"/>
      <c r="E3" s="107"/>
      <c r="F3" s="107"/>
      <c r="G3" s="107"/>
      <c r="H3" s="107"/>
      <c r="I3" s="107"/>
      <c r="J3" s="107"/>
      <c r="K3" s="107"/>
      <c r="L3" s="107"/>
      <c r="M3" s="107"/>
      <c r="N3" s="107"/>
      <c r="O3" s="107"/>
      <c r="P3" s="107"/>
      <c r="Q3" s="107"/>
      <c r="R3" s="107"/>
      <c r="S3" s="107"/>
      <c r="T3" s="107"/>
      <c r="U3" s="107"/>
    </row>
    <row r="4" spans="2:29" ht="150" customHeight="1" x14ac:dyDescent="0.3">
      <c r="B4" s="107"/>
      <c r="C4" s="107"/>
      <c r="D4" s="107"/>
      <c r="E4" s="107"/>
      <c r="F4" s="107"/>
      <c r="G4" s="107"/>
      <c r="H4" s="107"/>
      <c r="I4" s="107"/>
      <c r="J4" s="107"/>
      <c r="K4" s="107"/>
      <c r="L4" s="107"/>
      <c r="M4" s="107"/>
      <c r="N4" s="107"/>
      <c r="O4" s="107"/>
      <c r="P4" s="107"/>
      <c r="Q4" s="107"/>
      <c r="R4" s="107"/>
      <c r="S4" s="107"/>
      <c r="T4" s="107"/>
      <c r="U4" s="107"/>
    </row>
    <row r="6" spans="2:29" x14ac:dyDescent="0.3">
      <c r="B6" s="60" t="s">
        <v>278</v>
      </c>
      <c r="C6" s="60"/>
      <c r="D6" s="60"/>
      <c r="E6" s="60"/>
      <c r="F6" s="60"/>
      <c r="G6" s="60"/>
      <c r="I6" s="62" t="s">
        <v>277</v>
      </c>
      <c r="J6" s="63"/>
      <c r="K6" s="63"/>
      <c r="L6" s="63"/>
      <c r="M6" s="63"/>
      <c r="N6" s="64"/>
      <c r="P6" s="60" t="s">
        <v>252</v>
      </c>
      <c r="Q6" s="60"/>
      <c r="R6" s="60"/>
      <c r="S6" s="60"/>
      <c r="T6" s="60"/>
      <c r="U6" s="60"/>
      <c r="W6" s="60" t="s">
        <v>235</v>
      </c>
      <c r="X6" s="60"/>
      <c r="Y6" s="60"/>
      <c r="Z6" s="60"/>
      <c r="AA6" s="60"/>
      <c r="AB6" s="60"/>
      <c r="AC6" s="60"/>
    </row>
    <row r="7" spans="2:29" x14ac:dyDescent="0.3">
      <c r="B7" s="96" t="s">
        <v>171</v>
      </c>
      <c r="C7" s="67" t="s">
        <v>23</v>
      </c>
      <c r="D7" s="67"/>
      <c r="E7" s="67"/>
      <c r="F7" s="67"/>
      <c r="G7" s="67"/>
      <c r="I7" s="108" t="s">
        <v>171</v>
      </c>
      <c r="J7" s="69" t="s">
        <v>23</v>
      </c>
      <c r="K7" s="110"/>
      <c r="L7" s="110"/>
      <c r="M7" s="110"/>
      <c r="N7" s="70"/>
      <c r="P7" s="108" t="s">
        <v>171</v>
      </c>
      <c r="Q7" s="69" t="s">
        <v>23</v>
      </c>
      <c r="R7" s="110"/>
      <c r="S7" s="110"/>
      <c r="T7" s="110"/>
      <c r="U7" s="70"/>
      <c r="W7" s="74" t="s">
        <v>2</v>
      </c>
      <c r="X7" s="74"/>
      <c r="Y7" s="67">
        <f>31971*4</f>
        <v>127884</v>
      </c>
      <c r="Z7" s="67"/>
      <c r="AA7" s="67"/>
      <c r="AB7" s="67"/>
      <c r="AC7" s="67"/>
    </row>
    <row r="8" spans="2:29" x14ac:dyDescent="0.3">
      <c r="B8" s="96"/>
      <c r="C8" s="2">
        <v>4</v>
      </c>
      <c r="D8" s="2">
        <v>6</v>
      </c>
      <c r="E8" s="2">
        <v>8</v>
      </c>
      <c r="F8" s="2">
        <v>10</v>
      </c>
      <c r="G8" s="2">
        <v>12</v>
      </c>
      <c r="I8" s="109"/>
      <c r="J8" s="2">
        <v>4</v>
      </c>
      <c r="K8" s="2">
        <v>6</v>
      </c>
      <c r="L8" s="2">
        <v>8</v>
      </c>
      <c r="M8" s="2">
        <v>10</v>
      </c>
      <c r="N8" s="2">
        <v>12</v>
      </c>
      <c r="P8" s="109"/>
      <c r="Q8" s="2">
        <v>4</v>
      </c>
      <c r="R8" s="2">
        <v>6</v>
      </c>
      <c r="S8" s="2">
        <v>8</v>
      </c>
      <c r="T8" s="2">
        <v>10</v>
      </c>
      <c r="U8" s="2">
        <v>12</v>
      </c>
      <c r="W8" s="74" t="s">
        <v>236</v>
      </c>
      <c r="X8" s="74"/>
      <c r="Y8" s="2" t="s">
        <v>177</v>
      </c>
      <c r="Z8" s="2" t="s">
        <v>178</v>
      </c>
      <c r="AA8" s="2" t="s">
        <v>179</v>
      </c>
      <c r="AB8" s="2" t="s">
        <v>180</v>
      </c>
      <c r="AC8" s="2" t="s">
        <v>181</v>
      </c>
    </row>
    <row r="9" spans="2:29" x14ac:dyDescent="0.3">
      <c r="B9" s="40" t="s">
        <v>186</v>
      </c>
      <c r="C9" s="45">
        <v>6.3883390318517183E-2</v>
      </c>
      <c r="D9" s="45">
        <v>3.2059186189889025E-2</v>
      </c>
      <c r="E9" s="45">
        <v>1.5471167369901548E-2</v>
      </c>
      <c r="F9" s="45">
        <v>6.3424947145877377E-3</v>
      </c>
      <c r="G9" s="45">
        <v>0</v>
      </c>
      <c r="I9" s="40" t="s">
        <v>186</v>
      </c>
      <c r="J9" s="45">
        <v>8.4507042253521125E-2</v>
      </c>
      <c r="K9" s="45">
        <v>4.9504950495049507E-2</v>
      </c>
      <c r="L9" s="45">
        <v>0</v>
      </c>
      <c r="M9" s="45">
        <v>0</v>
      </c>
      <c r="N9" s="45">
        <v>0</v>
      </c>
      <c r="P9" s="40" t="s">
        <v>186</v>
      </c>
      <c r="Q9" s="45">
        <v>3.2211624977505848E-2</v>
      </c>
      <c r="R9" s="45">
        <v>1.6029593094944512E-2</v>
      </c>
      <c r="S9" s="45">
        <v>1.2658227848101266E-2</v>
      </c>
      <c r="T9" s="45">
        <v>6.3424947145877377E-3</v>
      </c>
      <c r="U9" s="45">
        <v>0</v>
      </c>
      <c r="W9" s="108" t="s">
        <v>174</v>
      </c>
      <c r="X9" s="2" t="s">
        <v>233</v>
      </c>
      <c r="Y9" s="4">
        <f>SUM(C120:C132)</f>
        <v>65148</v>
      </c>
      <c r="Z9" s="4">
        <f>SUM(D120:D132)</f>
        <v>38768</v>
      </c>
      <c r="AA9" s="4">
        <f>SUM(E120:E132)</f>
        <v>19040</v>
      </c>
      <c r="AB9" s="4">
        <f>SUM(F120:F132)</f>
        <v>7848</v>
      </c>
      <c r="AC9" s="4">
        <f>SUM(G120:G132)</f>
        <v>2776</v>
      </c>
    </row>
    <row r="10" spans="2:29" x14ac:dyDescent="0.3">
      <c r="B10" s="40" t="s">
        <v>203</v>
      </c>
      <c r="C10" s="45">
        <v>7.4017708909795241E-2</v>
      </c>
      <c r="D10" s="45">
        <v>4.0392600981502449E-2</v>
      </c>
      <c r="E10" s="45">
        <v>2.2517911975435005E-2</v>
      </c>
      <c r="F10" s="45">
        <v>1.5345268542199489E-2</v>
      </c>
      <c r="G10" s="45">
        <v>0</v>
      </c>
      <c r="I10" s="40" t="s">
        <v>203</v>
      </c>
      <c r="J10" s="45">
        <v>0.12173913043478261</v>
      </c>
      <c r="K10" s="45">
        <v>6.5934065934065936E-2</v>
      </c>
      <c r="L10" s="45">
        <v>3.7735849056603772E-2</v>
      </c>
      <c r="M10" s="45">
        <v>5.8823529411764705E-2</v>
      </c>
      <c r="N10" s="45">
        <v>0</v>
      </c>
      <c r="P10" s="40" t="s">
        <v>203</v>
      </c>
      <c r="Q10" s="45">
        <v>3.2927504150525734E-2</v>
      </c>
      <c r="R10" s="45">
        <v>1.6232540581351453E-2</v>
      </c>
      <c r="S10" s="45">
        <v>7.164790174002047E-3</v>
      </c>
      <c r="T10" s="45">
        <v>1.0230179028132993E-2</v>
      </c>
      <c r="U10" s="45">
        <v>0</v>
      </c>
      <c r="W10" s="111"/>
      <c r="X10" s="2" t="s">
        <v>234</v>
      </c>
      <c r="Y10" s="4">
        <f>SUM(C157:C169)</f>
        <v>30828</v>
      </c>
      <c r="Z10" s="4">
        <f>SUM(D157:D169)</f>
        <v>30552</v>
      </c>
      <c r="AA10" s="4">
        <f>SUM(E157:E169)</f>
        <v>22971</v>
      </c>
      <c r="AB10" s="4">
        <f>SUM(F157:F169)</f>
        <v>13935</v>
      </c>
      <c r="AC10" s="4">
        <f>SUM(G157:G169)</f>
        <v>7236</v>
      </c>
    </row>
    <row r="11" spans="2:29" x14ac:dyDescent="0.3">
      <c r="B11" s="40" t="s">
        <v>205</v>
      </c>
      <c r="C11" s="45">
        <v>0.10608561681523054</v>
      </c>
      <c r="D11" s="45">
        <v>6.4160881015082591E-2</v>
      </c>
      <c r="E11" s="45">
        <v>2.7963525835866261E-2</v>
      </c>
      <c r="F11" s="45">
        <v>9.2449922958397542E-3</v>
      </c>
      <c r="G11" s="45">
        <v>0</v>
      </c>
      <c r="I11" s="40" t="s">
        <v>205</v>
      </c>
      <c r="J11" s="45">
        <v>0.12520593080724876</v>
      </c>
      <c r="K11" s="45">
        <v>6.1170212765957445E-2</v>
      </c>
      <c r="L11" s="45">
        <v>0.05</v>
      </c>
      <c r="M11" s="45">
        <v>6.3291139240506333E-2</v>
      </c>
      <c r="N11" s="45">
        <v>0</v>
      </c>
      <c r="P11" s="40" t="s">
        <v>205</v>
      </c>
      <c r="Q11" s="45">
        <v>4.2148123693188072E-2</v>
      </c>
      <c r="R11" s="45">
        <v>2.8728752693320564E-2</v>
      </c>
      <c r="S11" s="45">
        <v>9.7264437689969611E-3</v>
      </c>
      <c r="T11" s="45">
        <v>3.0816640986132513E-3</v>
      </c>
      <c r="U11" s="45">
        <v>0</v>
      </c>
      <c r="W11" s="111"/>
      <c r="X11" s="2" t="s">
        <v>273</v>
      </c>
      <c r="Y11" s="4">
        <f>SUM(C194:C206)</f>
        <v>5326</v>
      </c>
      <c r="Z11" s="4">
        <f>SUM(D194:D206)</f>
        <v>8653</v>
      </c>
      <c r="AA11" s="4">
        <f>SUM(E194:E206)</f>
        <v>9526</v>
      </c>
      <c r="AB11" s="4">
        <f>SUM(F194:F206)</f>
        <v>8176</v>
      </c>
      <c r="AC11" s="4">
        <f>SUM(G194:G206)</f>
        <v>5891</v>
      </c>
    </row>
    <row r="12" spans="2:29" x14ac:dyDescent="0.3">
      <c r="B12" s="40" t="s">
        <v>206</v>
      </c>
      <c r="C12" s="45">
        <v>0.13649186856953202</v>
      </c>
      <c r="D12" s="45">
        <v>8.0872418452036285E-2</v>
      </c>
      <c r="E12" s="45">
        <v>4.6700507614213196E-2</v>
      </c>
      <c r="F12" s="45">
        <v>1.5258215962441316E-2</v>
      </c>
      <c r="G12" s="45">
        <v>2.05761316872428E-3</v>
      </c>
      <c r="I12" s="40" t="s">
        <v>206</v>
      </c>
      <c r="J12" s="45">
        <v>0.17560462670872765</v>
      </c>
      <c r="K12" s="45">
        <v>0.13054187192118227</v>
      </c>
      <c r="L12" s="45">
        <v>3.5294117647058823E-2</v>
      </c>
      <c r="M12" s="45">
        <v>1.2500000000000001E-2</v>
      </c>
      <c r="N12" s="45">
        <v>1.9230769230769232E-2</v>
      </c>
      <c r="P12" s="40" t="s">
        <v>206</v>
      </c>
      <c r="Q12" s="45">
        <v>7.8078327248589444E-2</v>
      </c>
      <c r="R12" s="45">
        <v>4.1883806215016403E-2</v>
      </c>
      <c r="S12" s="45">
        <v>2.5380710659898477E-2</v>
      </c>
      <c r="T12" s="45">
        <v>7.0422535211267607E-3</v>
      </c>
      <c r="U12" s="45">
        <v>0</v>
      </c>
      <c r="W12" s="109"/>
      <c r="X12" s="2" t="s">
        <v>276</v>
      </c>
      <c r="Y12" s="4">
        <f>SUM(C49:C61)</f>
        <v>101302</v>
      </c>
      <c r="Z12" s="4">
        <f>SUM(D49:D61)</f>
        <v>77973</v>
      </c>
      <c r="AA12" s="4">
        <f>SUM(E49:E61)</f>
        <v>51537</v>
      </c>
      <c r="AB12" s="4">
        <f>SUM(F49:F61)</f>
        <v>29959</v>
      </c>
      <c r="AC12" s="4">
        <f>SUM(G49:G61)</f>
        <v>15903</v>
      </c>
    </row>
    <row r="13" spans="2:29" x14ac:dyDescent="0.3">
      <c r="B13" s="40" t="s">
        <v>204</v>
      </c>
      <c r="C13" s="45">
        <v>0.15515336902030757</v>
      </c>
      <c r="D13" s="45">
        <v>0.10511108257351998</v>
      </c>
      <c r="E13" s="45">
        <v>6.3989637305699482E-2</v>
      </c>
      <c r="F13" s="45">
        <v>3.7322274881516584E-2</v>
      </c>
      <c r="G13" s="45">
        <v>1.928374655647383E-2</v>
      </c>
      <c r="I13" s="40" t="s">
        <v>204</v>
      </c>
      <c r="J13" s="45">
        <v>0.22749822820694543</v>
      </c>
      <c r="K13" s="45">
        <v>0.17328042328042328</v>
      </c>
      <c r="L13" s="45">
        <v>0.12433661865049279</v>
      </c>
      <c r="M13" s="45">
        <v>7.0739549839228297E-2</v>
      </c>
      <c r="N13" s="45">
        <v>2.5830258302583026E-2</v>
      </c>
      <c r="P13" s="40" t="s">
        <v>204</v>
      </c>
      <c r="Q13" s="45">
        <v>7.9403517716033642E-2</v>
      </c>
      <c r="R13" s="45">
        <v>5.4449723898805702E-2</v>
      </c>
      <c r="S13" s="45">
        <v>3.2901554404145078E-2</v>
      </c>
      <c r="T13" s="45">
        <v>1.8364928909952605E-2</v>
      </c>
      <c r="U13" s="45">
        <v>9.6418732782369149E-3</v>
      </c>
      <c r="W13" s="74">
        <v>1</v>
      </c>
      <c r="X13" s="74"/>
      <c r="Y13" s="4">
        <f>SUM(C84:C96)</f>
        <v>13325</v>
      </c>
      <c r="Z13" s="4">
        <f>SUM(D84:D96)</f>
        <v>15093</v>
      </c>
      <c r="AA13" s="4">
        <f>SUM(E84:E96)</f>
        <v>13277</v>
      </c>
      <c r="AB13" s="4">
        <f>SUM(F84:F96)</f>
        <v>9678</v>
      </c>
      <c r="AC13" s="4">
        <f>SUM(G84:G96)</f>
        <v>6354</v>
      </c>
    </row>
    <row r="14" spans="2:29" x14ac:dyDescent="0.3">
      <c r="B14" s="40" t="s">
        <v>207</v>
      </c>
      <c r="C14" s="45">
        <v>0.20599848139711463</v>
      </c>
      <c r="D14" s="45">
        <v>0.14978920393485989</v>
      </c>
      <c r="E14" s="45">
        <v>0.10579211848717271</v>
      </c>
      <c r="F14" s="45">
        <v>5.9960215970446151E-2</v>
      </c>
      <c r="G14" s="45">
        <v>3.1380753138075312E-2</v>
      </c>
      <c r="I14" s="40" t="s">
        <v>207</v>
      </c>
      <c r="J14" s="45">
        <v>0.26148028092922743</v>
      </c>
      <c r="K14" s="45">
        <v>0.18912797281993204</v>
      </c>
      <c r="L14" s="45">
        <v>0.1453287197231834</v>
      </c>
      <c r="M14" s="45">
        <v>9.8070739549839234E-2</v>
      </c>
      <c r="N14" s="45">
        <v>4.9295774647887321E-2</v>
      </c>
      <c r="P14" s="40" t="s">
        <v>207</v>
      </c>
      <c r="Q14" s="45">
        <v>0.12406985573272589</v>
      </c>
      <c r="R14" s="45">
        <v>8.3409109696618994E-2</v>
      </c>
      <c r="S14" s="45">
        <v>5.8450145464162918E-2</v>
      </c>
      <c r="T14" s="45">
        <v>3.5237283319124749E-2</v>
      </c>
      <c r="U14" s="45">
        <v>1.4644351464435146E-2</v>
      </c>
      <c r="W14" s="74" t="s">
        <v>175</v>
      </c>
      <c r="X14" s="74"/>
      <c r="Y14" s="4">
        <f>SUM(C102:C114)</f>
        <v>2821</v>
      </c>
      <c r="Z14" s="4">
        <f>SUM(D102:D114)</f>
        <v>5362</v>
      </c>
      <c r="AA14" s="4">
        <f>SUM(E102:E114)</f>
        <v>6442</v>
      </c>
      <c r="AB14" s="4">
        <f>SUM(F102:F114)</f>
        <v>5847</v>
      </c>
      <c r="AC14" s="4">
        <f>SUM(G102:G114)</f>
        <v>4339</v>
      </c>
    </row>
    <row r="15" spans="2:29" x14ac:dyDescent="0.3">
      <c r="B15" s="40" t="s">
        <v>209</v>
      </c>
      <c r="C15" s="45">
        <v>0.24594831362242664</v>
      </c>
      <c r="D15" s="45">
        <v>0.17517384228436161</v>
      </c>
      <c r="E15" s="45">
        <v>0.12421340629274966</v>
      </c>
      <c r="F15" s="45">
        <v>7.7728776185226015E-2</v>
      </c>
      <c r="G15" s="45">
        <v>2.8723404255319149E-2</v>
      </c>
      <c r="I15" s="40" t="s">
        <v>209</v>
      </c>
      <c r="J15" s="45">
        <v>0.29641283826305853</v>
      </c>
      <c r="K15" s="45">
        <v>0.22078907435508346</v>
      </c>
      <c r="L15" s="45">
        <v>0.15364238410596026</v>
      </c>
      <c r="M15" s="45">
        <v>7.9896907216494839E-2</v>
      </c>
      <c r="N15" s="45">
        <v>4.2056074766355138E-2</v>
      </c>
      <c r="P15" s="40" t="s">
        <v>209</v>
      </c>
      <c r="Q15" s="45">
        <v>0.18199737187910645</v>
      </c>
      <c r="R15" s="45">
        <v>0.12309513241603788</v>
      </c>
      <c r="S15" s="45">
        <v>8.1532147742818056E-2</v>
      </c>
      <c r="T15" s="45">
        <v>5.1267916207276734E-2</v>
      </c>
      <c r="U15" s="45">
        <v>2.021276595744681E-2</v>
      </c>
    </row>
    <row r="16" spans="2:29" x14ac:dyDescent="0.3">
      <c r="B16" s="40" t="s">
        <v>210</v>
      </c>
      <c r="C16" s="45">
        <v>0.29496243923994697</v>
      </c>
      <c r="D16" s="45">
        <v>0.22068223908238246</v>
      </c>
      <c r="E16" s="45">
        <v>0.16728022382565161</v>
      </c>
      <c r="F16" s="45">
        <v>0.12470615890926187</v>
      </c>
      <c r="G16" s="45">
        <v>8.0796777081468221E-2</v>
      </c>
      <c r="I16" s="40" t="s">
        <v>210</v>
      </c>
      <c r="J16" s="45">
        <v>0.36459948320413438</v>
      </c>
      <c r="K16" s="45">
        <v>0.27994839660892001</v>
      </c>
      <c r="L16" s="45">
        <v>0.22419783363989373</v>
      </c>
      <c r="M16" s="45">
        <v>0.17407071622846781</v>
      </c>
      <c r="N16" s="45">
        <v>0.10589410589410589</v>
      </c>
      <c r="P16" s="40" t="s">
        <v>210</v>
      </c>
      <c r="Q16" s="45">
        <v>0.21070849904256886</v>
      </c>
      <c r="R16" s="45">
        <v>0.15867136627038653</v>
      </c>
      <c r="S16" s="45">
        <v>0.11942276542482698</v>
      </c>
      <c r="T16" s="45">
        <v>8.838740009402915E-2</v>
      </c>
      <c r="U16" s="45">
        <v>5.4386750223813785E-2</v>
      </c>
      <c r="W16" s="60" t="s">
        <v>249</v>
      </c>
      <c r="X16" s="60"/>
      <c r="Y16" s="60"/>
      <c r="Z16" s="60"/>
      <c r="AA16" s="60"/>
      <c r="AB16" s="60"/>
    </row>
    <row r="17" spans="2:34" x14ac:dyDescent="0.3">
      <c r="B17" s="40" t="s">
        <v>208</v>
      </c>
      <c r="C17" s="45">
        <v>0.39221085759244689</v>
      </c>
      <c r="D17" s="45">
        <v>0.31728691476590637</v>
      </c>
      <c r="E17" s="45">
        <v>0.25312091309000118</v>
      </c>
      <c r="F17" s="45">
        <v>0.19269102990033221</v>
      </c>
      <c r="G17" s="45">
        <v>0.14043209876543211</v>
      </c>
      <c r="I17" s="40" t="s">
        <v>208</v>
      </c>
      <c r="J17" s="45">
        <v>0.44867358708189159</v>
      </c>
      <c r="K17" s="45">
        <v>0.37533875338753386</v>
      </c>
      <c r="L17" s="45">
        <v>0.28501787455313615</v>
      </c>
      <c r="M17" s="45">
        <v>0.23558783477076714</v>
      </c>
      <c r="N17" s="45">
        <v>0.17421335379892555</v>
      </c>
      <c r="P17" s="40" t="s">
        <v>208</v>
      </c>
      <c r="Q17" s="45">
        <v>0.32258064516129031</v>
      </c>
      <c r="R17" s="45">
        <v>0.25294117647058822</v>
      </c>
      <c r="S17" s="45">
        <v>0.19640946379740815</v>
      </c>
      <c r="T17" s="45">
        <v>0.14501661129568105</v>
      </c>
      <c r="U17" s="45">
        <v>0.10617283950617284</v>
      </c>
      <c r="W17" s="103" t="s">
        <v>250</v>
      </c>
      <c r="X17" s="67" t="s">
        <v>23</v>
      </c>
      <c r="Y17" s="67"/>
      <c r="Z17" s="67"/>
      <c r="AA17" s="67"/>
      <c r="AB17" s="67"/>
    </row>
    <row r="18" spans="2:34" x14ac:dyDescent="0.3">
      <c r="B18" s="40" t="s">
        <v>211</v>
      </c>
      <c r="C18" s="45">
        <v>0.4432558139534884</v>
      </c>
      <c r="D18" s="45">
        <v>0.37102362204724409</v>
      </c>
      <c r="E18" s="45">
        <v>0.29600811907983759</v>
      </c>
      <c r="F18" s="45">
        <v>0.21474517565561604</v>
      </c>
      <c r="G18" s="45">
        <v>0.16176470588235292</v>
      </c>
      <c r="I18" s="40" t="s">
        <v>211</v>
      </c>
      <c r="J18" s="45">
        <v>0.47976878612716761</v>
      </c>
      <c r="K18" s="45">
        <v>0.39204545454545453</v>
      </c>
      <c r="L18" s="45">
        <v>0.31783601014370244</v>
      </c>
      <c r="M18" s="45">
        <v>0.22687224669603523</v>
      </c>
      <c r="N18" s="45">
        <v>0.13848631239935588</v>
      </c>
      <c r="P18" s="40" t="s">
        <v>211</v>
      </c>
      <c r="Q18" s="45">
        <v>0.40465116279069768</v>
      </c>
      <c r="R18" s="45">
        <v>0.33921259842519685</v>
      </c>
      <c r="S18" s="45">
        <v>0.26251691474966171</v>
      </c>
      <c r="T18" s="45">
        <v>0.18852053438891639</v>
      </c>
      <c r="U18" s="45">
        <v>0.13321799307958476</v>
      </c>
      <c r="W18" s="103"/>
      <c r="X18" s="2">
        <v>4</v>
      </c>
      <c r="Y18" s="2">
        <v>6</v>
      </c>
      <c r="Z18" s="2">
        <v>8</v>
      </c>
      <c r="AA18" s="2">
        <v>10</v>
      </c>
      <c r="AB18" s="2">
        <v>12</v>
      </c>
    </row>
    <row r="19" spans="2:34" x14ac:dyDescent="0.3">
      <c r="B19" s="40" t="s">
        <v>230</v>
      </c>
      <c r="C19" s="45">
        <v>0.51805054151624552</v>
      </c>
      <c r="D19" s="45">
        <v>0.44064901793339029</v>
      </c>
      <c r="E19" s="45">
        <v>0.38120450033090669</v>
      </c>
      <c r="F19" s="45">
        <v>0.32600992204110563</v>
      </c>
      <c r="G19" s="45">
        <v>0.28899082568807344</v>
      </c>
      <c r="I19" s="40" t="s">
        <v>230</v>
      </c>
      <c r="J19" s="45">
        <v>0.5516888433981576</v>
      </c>
      <c r="K19" s="45">
        <v>0.50159744408945683</v>
      </c>
      <c r="L19" s="45">
        <v>0.41858574911947982</v>
      </c>
      <c r="M19" s="45">
        <v>0.36750130412102244</v>
      </c>
      <c r="N19" s="45">
        <v>0.30217669654289375</v>
      </c>
      <c r="P19" s="40" t="s">
        <v>230</v>
      </c>
      <c r="Q19" s="45">
        <v>0.50722021660649819</v>
      </c>
      <c r="R19" s="45">
        <v>0.42271562766865928</v>
      </c>
      <c r="S19" s="45">
        <v>0.37061548643282594</v>
      </c>
      <c r="T19" s="45">
        <v>0.31892274982282071</v>
      </c>
      <c r="U19" s="45">
        <v>0.28440366972477066</v>
      </c>
      <c r="W19" s="23">
        <v>0</v>
      </c>
      <c r="X19" s="37">
        <v>0.64535404840155364</v>
      </c>
      <c r="Y19" s="37">
        <v>0.69298931456867352</v>
      </c>
      <c r="Z19" s="37">
        <v>0.73290717065036137</v>
      </c>
      <c r="AA19" s="37">
        <v>0.76945668135095446</v>
      </c>
      <c r="AB19" s="37">
        <v>0.82630272952853601</v>
      </c>
    </row>
    <row r="20" spans="2:34" x14ac:dyDescent="0.3">
      <c r="B20" s="40" t="s">
        <v>231</v>
      </c>
      <c r="C20" s="45">
        <v>0.66867469879518071</v>
      </c>
      <c r="D20" s="45">
        <v>0.66595744680851054</v>
      </c>
      <c r="E20" s="45">
        <v>0.58312020460358061</v>
      </c>
      <c r="F20" s="45">
        <v>0.5236406619385342</v>
      </c>
      <c r="G20" s="45">
        <v>0.49324324324324326</v>
      </c>
      <c r="I20" s="40" t="s">
        <v>231</v>
      </c>
      <c r="J20" s="45">
        <v>0.71511627906976749</v>
      </c>
      <c r="K20" s="45">
        <v>0.6541710665258712</v>
      </c>
      <c r="L20" s="45">
        <v>0.59143710587454368</v>
      </c>
      <c r="M20" s="45">
        <v>0.51777916406737368</v>
      </c>
      <c r="N20" s="45">
        <v>0.45178640030733769</v>
      </c>
      <c r="P20" s="40" t="s">
        <v>231</v>
      </c>
      <c r="Q20" s="45">
        <v>0.66265060240963858</v>
      </c>
      <c r="R20" s="45">
        <v>0.65531914893617016</v>
      </c>
      <c r="S20" s="45">
        <v>0.57672634271099743</v>
      </c>
      <c r="T20" s="45">
        <v>0.52245862884160754</v>
      </c>
      <c r="U20" s="45">
        <v>0.48783783783783785</v>
      </c>
      <c r="W20" s="23">
        <v>1</v>
      </c>
      <c r="X20" s="37">
        <v>0.66115391843638405</v>
      </c>
      <c r="Y20" s="37">
        <v>0.71363275039745633</v>
      </c>
      <c r="Z20" s="37">
        <v>0.75324675324675316</v>
      </c>
      <c r="AA20" s="37">
        <v>0.79131799163179906</v>
      </c>
      <c r="AB20" s="37">
        <v>0.81542056074766356</v>
      </c>
    </row>
    <row r="21" spans="2:34" x14ac:dyDescent="0.3">
      <c r="B21" s="40" t="s">
        <v>232</v>
      </c>
      <c r="C21" s="45">
        <v>0.8</v>
      </c>
      <c r="D21" s="45">
        <v>0.62068965517241381</v>
      </c>
      <c r="E21" s="45">
        <v>0.65454545454545454</v>
      </c>
      <c r="F21" s="45">
        <v>0.60759493670886067</v>
      </c>
      <c r="G21" s="45">
        <v>0.51851851851851849</v>
      </c>
      <c r="I21" s="40" t="s">
        <v>232</v>
      </c>
      <c r="J21" s="45">
        <v>0.83783783783783783</v>
      </c>
      <c r="K21" s="45">
        <v>0.75206611570247939</v>
      </c>
      <c r="L21" s="45">
        <v>0.72558139534883725</v>
      </c>
      <c r="M21" s="45">
        <v>0.67355371900826444</v>
      </c>
      <c r="N21" s="45">
        <v>0.56497175141242939</v>
      </c>
      <c r="P21" s="40" t="s">
        <v>232</v>
      </c>
      <c r="Q21" s="45">
        <v>0.8</v>
      </c>
      <c r="R21" s="45">
        <v>0.62068965517241381</v>
      </c>
      <c r="S21" s="45">
        <v>0.65454545454545454</v>
      </c>
      <c r="T21" s="45">
        <v>0.59493670886075944</v>
      </c>
      <c r="U21" s="45">
        <v>0.51851851851851849</v>
      </c>
      <c r="W21" s="23" t="s">
        <v>251</v>
      </c>
      <c r="X21" s="50">
        <v>0.68163804491413471</v>
      </c>
      <c r="Y21" s="50">
        <v>0.74625550660792961</v>
      </c>
      <c r="Z21" s="50">
        <v>0.77292965271593939</v>
      </c>
      <c r="AA21" s="50">
        <v>0.80906921241050123</v>
      </c>
      <c r="AB21" s="50">
        <v>0.83725135623869795</v>
      </c>
    </row>
    <row r="22" spans="2:34" x14ac:dyDescent="0.3">
      <c r="B22" s="40" t="s">
        <v>213</v>
      </c>
      <c r="C22" s="45">
        <f>SUM(J49:J61,J66:J78)/SUM(C49:C61)</f>
        <v>0.19215810151823262</v>
      </c>
      <c r="D22" s="45">
        <f t="shared" ref="D22:G22" si="0">SUM(K49:K61,K66:K78)/SUM(D49:D61)</f>
        <v>0.17751016377463993</v>
      </c>
      <c r="E22" s="45">
        <f t="shared" si="0"/>
        <v>0.16033141238333623</v>
      </c>
      <c r="F22" s="45">
        <f t="shared" si="0"/>
        <v>0.13725424747154444</v>
      </c>
      <c r="G22" s="45">
        <f t="shared" si="0"/>
        <v>0.1139407658932277</v>
      </c>
      <c r="I22" s="40" t="s">
        <v>258</v>
      </c>
      <c r="J22" s="45">
        <f>SUM(J84:J96)/SUM(C84:C96)</f>
        <v>0.32412757973733586</v>
      </c>
      <c r="K22" s="45">
        <f>SUM(K84:K96,K102:K114)/SUM(D84:D96,D102:D113)</f>
        <v>0.33312108150470221</v>
      </c>
      <c r="L22" s="45">
        <f>SUM(L84:L96,L102:L114)/SUM(E84:E96,E102:E113)</f>
        <v>0.32060485718649762</v>
      </c>
      <c r="M22" s="45">
        <f>SUM(M84:M96,M102:M114)/SUM(F84:F96,F102:F113)</f>
        <v>0.30292821974604822</v>
      </c>
      <c r="N22" s="45">
        <f>SUM(N84:N96,N102:N114)/SUM(G84:G96,G102:G113)</f>
        <v>0.2610249177244946</v>
      </c>
      <c r="P22" s="40" t="s">
        <v>213</v>
      </c>
      <c r="Q22" s="45">
        <f>SUM(J49:J61)/SUM(C49:C61)</f>
        <v>0.12511105407593137</v>
      </c>
      <c r="R22" s="45">
        <f t="shared" ref="R22:U22" si="1">SUM(K49:K61)/SUM(D49:D61)</f>
        <v>0.12512023392712862</v>
      </c>
      <c r="S22" s="45">
        <f t="shared" si="1"/>
        <v>0.11977802355589189</v>
      </c>
      <c r="T22" s="45">
        <f t="shared" si="1"/>
        <v>0.10811442304482793</v>
      </c>
      <c r="U22" s="45">
        <f t="shared" si="1"/>
        <v>9.3944538766270513E-2</v>
      </c>
      <c r="W22" s="54"/>
      <c r="X22" s="52"/>
      <c r="Y22" s="52"/>
      <c r="Z22" s="52"/>
      <c r="AA22" s="52"/>
      <c r="AB22" s="52"/>
    </row>
    <row r="23" spans="2:34" x14ac:dyDescent="0.3">
      <c r="B23" t="s">
        <v>257</v>
      </c>
      <c r="C23" s="46"/>
      <c r="D23" s="46"/>
      <c r="E23" s="46"/>
      <c r="F23" s="46"/>
      <c r="G23" s="46"/>
      <c r="I23" s="40" t="s">
        <v>259</v>
      </c>
      <c r="J23" s="45">
        <f>SUM(J103:J115)/SUM(C103:C114)</f>
        <v>0.40283687943262414</v>
      </c>
      <c r="K23" s="45">
        <f>SUM(K103:K115)/SUM(D103:D114)</f>
        <v>0.38906512409031535</v>
      </c>
      <c r="L23" s="45">
        <f>SUM(L103:L115)/SUM(E103:E114)</f>
        <v>0.36733426486570409</v>
      </c>
      <c r="M23" s="45">
        <f>SUM(M103:M115)/SUM(F103:F114)</f>
        <v>0.34006158056790969</v>
      </c>
      <c r="N23" s="45">
        <f>SUM(N103:N115)/SUM(G103:G114)</f>
        <v>0.29529737206085754</v>
      </c>
      <c r="P23" s="53" t="s">
        <v>256</v>
      </c>
      <c r="Q23" s="46"/>
      <c r="R23" s="46"/>
      <c r="S23" s="46"/>
      <c r="T23" s="46"/>
      <c r="U23" s="46"/>
      <c r="W23" s="105" t="s">
        <v>293</v>
      </c>
      <c r="X23" s="105"/>
      <c r="Y23" s="105"/>
      <c r="Z23" s="105"/>
      <c r="AA23" s="105"/>
      <c r="AB23" s="105"/>
      <c r="AC23" s="105"/>
      <c r="AD23" s="105"/>
    </row>
    <row r="24" spans="2:34" x14ac:dyDescent="0.3">
      <c r="W24" s="97" t="s">
        <v>23</v>
      </c>
      <c r="X24" s="112"/>
      <c r="Y24" s="98"/>
      <c r="Z24" s="57">
        <v>4</v>
      </c>
      <c r="AA24" s="57">
        <v>6</v>
      </c>
      <c r="AB24" s="57">
        <v>8</v>
      </c>
      <c r="AC24" s="57">
        <v>10</v>
      </c>
      <c r="AD24" s="57">
        <v>12</v>
      </c>
      <c r="AE24" s="106" t="s">
        <v>299</v>
      </c>
      <c r="AF24" s="106"/>
    </row>
    <row r="25" spans="2:34" x14ac:dyDescent="0.3">
      <c r="B25" s="60" t="s">
        <v>253</v>
      </c>
      <c r="C25" s="60"/>
      <c r="D25" s="60"/>
      <c r="E25" s="60"/>
      <c r="F25" s="60"/>
      <c r="G25" s="60"/>
      <c r="I25" s="60" t="s">
        <v>254</v>
      </c>
      <c r="J25" s="60"/>
      <c r="K25" s="60"/>
      <c r="L25" s="60"/>
      <c r="M25" s="60"/>
      <c r="N25" s="60"/>
      <c r="P25" s="60" t="s">
        <v>255</v>
      </c>
      <c r="Q25" s="60"/>
      <c r="R25" s="60"/>
      <c r="S25" s="60"/>
      <c r="T25" s="60"/>
      <c r="U25" s="60"/>
      <c r="W25" s="2" t="s">
        <v>260</v>
      </c>
      <c r="X25" s="2"/>
      <c r="Y25" s="2"/>
      <c r="Z25" s="67">
        <v>8000</v>
      </c>
      <c r="AA25" s="67"/>
      <c r="AB25" s="67"/>
      <c r="AC25" s="67"/>
      <c r="AD25" s="67"/>
      <c r="AE25" s="106"/>
      <c r="AF25" s="106"/>
    </row>
    <row r="26" spans="2:34" x14ac:dyDescent="0.3">
      <c r="B26" s="96" t="s">
        <v>171</v>
      </c>
      <c r="C26" s="67" t="s">
        <v>23</v>
      </c>
      <c r="D26" s="67"/>
      <c r="E26" s="67"/>
      <c r="F26" s="67"/>
      <c r="G26" s="67"/>
      <c r="I26" s="96" t="s">
        <v>171</v>
      </c>
      <c r="J26" s="67" t="s">
        <v>23</v>
      </c>
      <c r="K26" s="67"/>
      <c r="L26" s="67"/>
      <c r="M26" s="67"/>
      <c r="N26" s="67"/>
      <c r="P26" s="96" t="s">
        <v>171</v>
      </c>
      <c r="Q26" s="67" t="s">
        <v>23</v>
      </c>
      <c r="R26" s="67"/>
      <c r="S26" s="67"/>
      <c r="T26" s="67"/>
      <c r="U26" s="67"/>
      <c r="V26" t="s">
        <v>275</v>
      </c>
      <c r="W26" s="104" t="s">
        <v>295</v>
      </c>
      <c r="X26" s="104"/>
      <c r="Y26" s="104"/>
      <c r="Z26" s="58">
        <f>INDEX(J9:J23,MATCH($AE$27,$I9:$I23,0))</f>
        <v>0.29641283826305853</v>
      </c>
      <c r="AA26" s="58">
        <f>INDEX(K9:K23,MATCH($AE$27,$I9:$I23,0))</f>
        <v>0.22078907435508346</v>
      </c>
      <c r="AB26" s="58">
        <f>INDEX(L9:L23,MATCH($AE$27,$I9:$I23,0))</f>
        <v>0.15364238410596026</v>
      </c>
      <c r="AC26" s="58">
        <f>INDEX(M9:M23,MATCH($AE$27,$I9:$I23,0))</f>
        <v>7.9896907216494839E-2</v>
      </c>
      <c r="AD26" s="58">
        <f>INDEX(N9:N23,MATCH($AE$27,$I9:$I23,0))</f>
        <v>4.2056074766355138E-2</v>
      </c>
      <c r="AE26" s="2" t="s">
        <v>228</v>
      </c>
      <c r="AF26" s="2" t="s">
        <v>290</v>
      </c>
    </row>
    <row r="27" spans="2:34" x14ac:dyDescent="0.3">
      <c r="B27" s="96"/>
      <c r="C27" s="2">
        <v>4</v>
      </c>
      <c r="D27" s="2">
        <v>6</v>
      </c>
      <c r="E27" s="2">
        <v>8</v>
      </c>
      <c r="F27" s="2">
        <v>10</v>
      </c>
      <c r="G27" s="2">
        <v>12</v>
      </c>
      <c r="I27" s="96"/>
      <c r="J27" s="2">
        <v>4</v>
      </c>
      <c r="K27" s="2">
        <v>6</v>
      </c>
      <c r="L27" s="2">
        <v>8</v>
      </c>
      <c r="M27" s="2">
        <v>10</v>
      </c>
      <c r="N27" s="2">
        <v>12</v>
      </c>
      <c r="P27" s="96"/>
      <c r="Q27" s="2">
        <v>4</v>
      </c>
      <c r="R27" s="2">
        <v>6</v>
      </c>
      <c r="S27" s="2">
        <v>8</v>
      </c>
      <c r="T27" s="2">
        <v>10</v>
      </c>
      <c r="U27" s="2">
        <v>12</v>
      </c>
      <c r="W27" s="104" t="s">
        <v>296</v>
      </c>
      <c r="X27" s="104"/>
      <c r="Y27" s="104"/>
      <c r="Z27" s="58">
        <f>INDEX(Q9:Q21,MATCH($AE$27,$P9:$P21,0))</f>
        <v>0.18199737187910645</v>
      </c>
      <c r="AA27" s="58">
        <f>INDEX(R9:R21,MATCH($AE$27,$P9:$P21,0))</f>
        <v>0.12309513241603788</v>
      </c>
      <c r="AB27" s="58">
        <f>INDEX(S9:S21,MATCH($AE$27,$P9:$P21,0))</f>
        <v>8.1532147742818056E-2</v>
      </c>
      <c r="AC27" s="58">
        <f>INDEX(T9:T21,MATCH($AE$27,$P9:$P21,0))</f>
        <v>5.1267916207276734E-2</v>
      </c>
      <c r="AD27" s="58">
        <f>INDEX(U9:U21,MATCH($AE$27,$P9:$P21,0))</f>
        <v>2.021276595744681E-2</v>
      </c>
      <c r="AE27" s="59" t="s">
        <v>209</v>
      </c>
      <c r="AF27" s="59" t="s">
        <v>211</v>
      </c>
    </row>
    <row r="28" spans="2:34" x14ac:dyDescent="0.3">
      <c r="B28" s="40" t="s">
        <v>186</v>
      </c>
      <c r="C28" s="45">
        <v>7.5157146761410221E-2</v>
      </c>
      <c r="D28" s="45">
        <v>5.0991501416430593E-2</v>
      </c>
      <c r="E28" s="45">
        <v>3.048780487804878E-2</v>
      </c>
      <c r="F28" s="45">
        <v>1.8518518518518517E-2</v>
      </c>
      <c r="G28" s="45">
        <v>0</v>
      </c>
      <c r="I28" s="40" t="s">
        <v>186</v>
      </c>
      <c r="J28" s="45">
        <v>4.6210720887245843E-2</v>
      </c>
      <c r="K28" s="45">
        <v>1.8264840182648401E-2</v>
      </c>
      <c r="L28" s="45">
        <v>1.1627906976744186E-2</v>
      </c>
      <c r="M28" s="45">
        <v>4.7393364928909956E-3</v>
      </c>
      <c r="N28" s="45">
        <v>0</v>
      </c>
      <c r="P28" s="40" t="s">
        <v>186</v>
      </c>
      <c r="Q28" s="45">
        <v>1.8181818181818181E-2</v>
      </c>
      <c r="R28" s="45">
        <v>1.5444015444015444E-2</v>
      </c>
      <c r="S28" s="45">
        <v>9.852216748768473E-3</v>
      </c>
      <c r="T28" s="45">
        <v>4.807692307692308E-3</v>
      </c>
      <c r="U28" s="45">
        <v>0</v>
      </c>
      <c r="W28" s="104" t="s">
        <v>261</v>
      </c>
      <c r="X28" s="104"/>
      <c r="Y28" s="104"/>
      <c r="Z28" s="67">
        <v>3000</v>
      </c>
      <c r="AA28" s="67"/>
      <c r="AB28" s="67"/>
      <c r="AC28" s="67"/>
      <c r="AD28" s="67"/>
      <c r="AE28" s="102" t="s">
        <v>298</v>
      </c>
      <c r="AF28" s="71"/>
      <c r="AG28" s="71"/>
      <c r="AH28" s="71"/>
    </row>
    <row r="29" spans="2:34" x14ac:dyDescent="0.3">
      <c r="B29" s="40" t="s">
        <v>203</v>
      </c>
      <c r="C29" s="45">
        <v>8.3982319511681752E-2</v>
      </c>
      <c r="D29" s="45">
        <v>5.145929339477727E-2</v>
      </c>
      <c r="E29" s="45">
        <v>3.5830618892508145E-2</v>
      </c>
      <c r="F29" s="45">
        <v>4.4776119402985072E-2</v>
      </c>
      <c r="G29" s="45">
        <v>0</v>
      </c>
      <c r="I29" s="40" t="s">
        <v>203</v>
      </c>
      <c r="J29" s="45">
        <v>5.8188643829188175E-2</v>
      </c>
      <c r="K29" s="45">
        <v>3.5211267605633798E-2</v>
      </c>
      <c r="L29" s="45">
        <v>2.3752969121140142E-2</v>
      </c>
      <c r="M29" s="45">
        <v>1.06951871657754E-2</v>
      </c>
      <c r="N29" s="45">
        <v>0</v>
      </c>
      <c r="P29" s="40" t="s">
        <v>203</v>
      </c>
      <c r="Q29" s="45">
        <v>3.4682080924855488E-2</v>
      </c>
      <c r="R29" s="45">
        <v>1.4164305949008499E-2</v>
      </c>
      <c r="S29" s="45">
        <v>4.0160642570281121E-3</v>
      </c>
      <c r="T29" s="45">
        <v>7.2992700729927005E-3</v>
      </c>
      <c r="U29" s="45">
        <v>0</v>
      </c>
      <c r="W29" s="104" t="s">
        <v>297</v>
      </c>
      <c r="X29" s="104"/>
      <c r="Y29" s="104"/>
      <c r="Z29" s="58">
        <f>INDEX(J9:J23,MATCH($AF$27,$I9:$I23,0))</f>
        <v>0.47976878612716761</v>
      </c>
      <c r="AA29" s="58">
        <f>INDEX(K9:K23,MATCH($AF$27,$I9:$I23,0))</f>
        <v>0.39204545454545453</v>
      </c>
      <c r="AB29" s="58">
        <f>INDEX(L9:L23,MATCH($AF$27,$I9:$I23,0))</f>
        <v>0.31783601014370244</v>
      </c>
      <c r="AC29" s="58">
        <f>INDEX(M9:M23,MATCH($AF$27,$I9:$I23,0))</f>
        <v>0.22687224669603523</v>
      </c>
      <c r="AD29" s="58">
        <f>INDEX(N9:N23,MATCH($AF$27,$I9:$I23,0))</f>
        <v>0.13848631239935588</v>
      </c>
    </row>
    <row r="30" spans="2:34" x14ac:dyDescent="0.3">
      <c r="B30" s="40" t="s">
        <v>205</v>
      </c>
      <c r="C30" s="45">
        <v>0.11762723289518032</v>
      </c>
      <c r="D30" s="45">
        <v>7.6923076923076927E-2</v>
      </c>
      <c r="E30" s="45">
        <v>4.8865619546247824E-2</v>
      </c>
      <c r="F30" s="45">
        <v>0</v>
      </c>
      <c r="G30" s="45">
        <v>0</v>
      </c>
      <c r="I30" s="40" t="s">
        <v>205</v>
      </c>
      <c r="J30" s="45">
        <v>8.9662838088180805E-2</v>
      </c>
      <c r="K30" s="45">
        <v>5.4958938723941884E-2</v>
      </c>
      <c r="L30" s="45">
        <v>1.9580419580419582E-2</v>
      </c>
      <c r="M30" s="45">
        <v>1.7730496453900707E-2</v>
      </c>
      <c r="N30" s="45">
        <v>0</v>
      </c>
      <c r="P30" s="40" t="s">
        <v>205</v>
      </c>
      <c r="Q30" s="45">
        <v>5.2863436123348019E-2</v>
      </c>
      <c r="R30" s="45">
        <v>3.4403669724770644E-2</v>
      </c>
      <c r="S30" s="45">
        <v>1.1204481792717087E-2</v>
      </c>
      <c r="T30" s="45">
        <v>4.2016806722689074E-3</v>
      </c>
      <c r="U30" s="45">
        <v>0</v>
      </c>
      <c r="W30" s="104" t="s">
        <v>262</v>
      </c>
      <c r="X30" s="104"/>
      <c r="Y30" s="104"/>
      <c r="Z30" s="67">
        <v>-1300</v>
      </c>
      <c r="AA30" s="67"/>
      <c r="AB30" s="67"/>
      <c r="AC30" s="67"/>
      <c r="AD30" s="67"/>
      <c r="AE30" s="102" t="s">
        <v>270</v>
      </c>
      <c r="AF30" s="71"/>
      <c r="AG30" s="71"/>
      <c r="AH30" s="71"/>
    </row>
    <row r="31" spans="2:34" x14ac:dyDescent="0.3">
      <c r="B31" s="40" t="s">
        <v>206</v>
      </c>
      <c r="C31" s="45">
        <v>0.1499621307750568</v>
      </c>
      <c r="D31" s="45">
        <v>9.7427903351519879E-2</v>
      </c>
      <c r="E31" s="45">
        <v>7.4554294975688815E-2</v>
      </c>
      <c r="F31" s="45">
        <v>4.8000000000000001E-2</v>
      </c>
      <c r="G31" s="45">
        <v>0</v>
      </c>
      <c r="I31" s="40" t="s">
        <v>206</v>
      </c>
      <c r="J31" s="45">
        <v>0.11477721376198532</v>
      </c>
      <c r="K31" s="45">
        <v>6.8499758803666183E-2</v>
      </c>
      <c r="L31" s="45">
        <v>4.0369088811995385E-2</v>
      </c>
      <c r="M31" s="45">
        <v>1.4124293785310734E-2</v>
      </c>
      <c r="N31" s="45">
        <v>0</v>
      </c>
      <c r="P31" s="40" t="s">
        <v>206</v>
      </c>
      <c r="Q31" s="45">
        <v>8.5616438356164379E-2</v>
      </c>
      <c r="R31" s="45">
        <v>4.9815498154981555E-2</v>
      </c>
      <c r="S31" s="45">
        <v>2.2633744855967079E-2</v>
      </c>
      <c r="T31" s="45">
        <v>5.3619302949061663E-3</v>
      </c>
      <c r="U31" s="45">
        <v>3.663003663003663E-3</v>
      </c>
      <c r="W31" s="104" t="s">
        <v>291</v>
      </c>
      <c r="X31" s="104"/>
      <c r="Y31" s="104"/>
      <c r="Z31" s="4">
        <f>$Z$25*Z27+$Z$28*(Z26-Z27)+$Z$30*(1-Z26)</f>
        <v>884.56206392668412</v>
      </c>
      <c r="AA31" s="4">
        <f t="shared" ref="AA31:AC31" si="2">$Z$25*AA27+$Z$28*(AA26-AA27)+$Z$30*(1-AA26)</f>
        <v>264.86868180704835</v>
      </c>
      <c r="AB31" s="4">
        <f t="shared" si="2"/>
        <v>-231.67700963028062</v>
      </c>
      <c r="AC31" s="4">
        <f t="shared" si="2"/>
        <v>-700.1037179326886</v>
      </c>
      <c r="AD31" s="4">
        <f>$Z$25*AD27+$Z$28*(AD26-AD27)+$Z$30*(1-AD26)</f>
        <v>-1018.0950487174389</v>
      </c>
    </row>
    <row r="32" spans="2:34" x14ac:dyDescent="0.3">
      <c r="B32" s="40" t="s">
        <v>204</v>
      </c>
      <c r="C32" s="45">
        <v>0.17049481559259747</v>
      </c>
      <c r="D32" s="45">
        <v>0.12263552113748889</v>
      </c>
      <c r="E32" s="45">
        <v>8.6971830985915488E-2</v>
      </c>
      <c r="F32" s="45">
        <v>6.3473053892215567E-2</v>
      </c>
      <c r="G32" s="45">
        <v>4.2253521126760563E-2</v>
      </c>
      <c r="I32" s="40" t="s">
        <v>204</v>
      </c>
      <c r="J32" s="45">
        <v>0.13223601618077835</v>
      </c>
      <c r="K32" s="45">
        <v>9.2930633919681385E-2</v>
      </c>
      <c r="L32" s="45">
        <v>5.5011520737327194E-2</v>
      </c>
      <c r="M32" s="45">
        <v>3.2828282828282832E-2</v>
      </c>
      <c r="N32" s="45">
        <v>1.1006289308176102E-2</v>
      </c>
      <c r="P32" s="40" t="s">
        <v>204</v>
      </c>
      <c r="Q32" s="45">
        <v>9.3722369584438553E-2</v>
      </c>
      <c r="R32" s="45">
        <v>6.6427289048473975E-2</v>
      </c>
      <c r="S32" s="45">
        <v>3.9772727272727272E-2</v>
      </c>
      <c r="T32" s="45">
        <v>2.1943573667711599E-2</v>
      </c>
      <c r="U32" s="45">
        <v>1.9900497512437811E-2</v>
      </c>
      <c r="W32" s="104" t="s">
        <v>292</v>
      </c>
      <c r="X32" s="104"/>
      <c r="Y32" s="104"/>
      <c r="Z32" s="4">
        <f>$Z$28*Z29+$Z$30*(1-Z29)</f>
        <v>763.00578034682064</v>
      </c>
      <c r="AA32" s="4">
        <f t="shared" ref="AA32:AD32" si="3">$Z$28*AA29+$Z$30*(1-AA29)</f>
        <v>385.7954545454545</v>
      </c>
      <c r="AB32" s="4">
        <f>$Z$28*AB29+$Z$30*(1-AB29)</f>
        <v>66.694843617920469</v>
      </c>
      <c r="AC32" s="4">
        <f t="shared" si="3"/>
        <v>-324.44933920704852</v>
      </c>
      <c r="AD32" s="4">
        <f t="shared" si="3"/>
        <v>-704.50885668276987</v>
      </c>
    </row>
    <row r="33" spans="2:30" x14ac:dyDescent="0.3">
      <c r="B33" s="40" t="s">
        <v>207</v>
      </c>
      <c r="C33" s="45">
        <v>0.22385211687537268</v>
      </c>
      <c r="D33" s="45">
        <v>0.17250982961992137</v>
      </c>
      <c r="E33" s="45">
        <v>0.13121406831247887</v>
      </c>
      <c r="F33" s="45">
        <v>8.3916083916083919E-2</v>
      </c>
      <c r="G33" s="45">
        <v>4.1841004184100417E-2</v>
      </c>
      <c r="I33" s="40" t="s">
        <v>207</v>
      </c>
      <c r="J33" s="45">
        <v>0.18048062775870524</v>
      </c>
      <c r="K33" s="45">
        <v>0.13723831676887291</v>
      </c>
      <c r="L33" s="45">
        <v>9.7865853658536589E-2</v>
      </c>
      <c r="M33" s="45">
        <v>5.6543837357052096E-2</v>
      </c>
      <c r="N33" s="45">
        <v>3.5937499999999997E-2</v>
      </c>
      <c r="P33" s="40" t="s">
        <v>207</v>
      </c>
      <c r="Q33" s="45">
        <v>0.14144271570014144</v>
      </c>
      <c r="R33" s="45">
        <v>8.7025316455696194E-2</v>
      </c>
      <c r="S33" s="45">
        <v>6.8679245283018872E-2</v>
      </c>
      <c r="T33" s="45">
        <v>4.0254237288135597E-2</v>
      </c>
      <c r="U33" s="45">
        <v>2.1621621621621623E-2</v>
      </c>
      <c r="W33" s="104" t="s">
        <v>271</v>
      </c>
      <c r="X33" s="104"/>
      <c r="Y33" s="104"/>
      <c r="Z33" s="4">
        <f>Z32-Z31</f>
        <v>-121.55628357986348</v>
      </c>
      <c r="AA33" s="4">
        <f t="shared" ref="AA33:AD33" si="4">AA32-AA31</f>
        <v>120.92677273840616</v>
      </c>
      <c r="AB33" s="4">
        <f t="shared" si="4"/>
        <v>298.37185324820109</v>
      </c>
      <c r="AC33" s="4">
        <f t="shared" si="4"/>
        <v>375.65437872564007</v>
      </c>
      <c r="AD33" s="4">
        <f t="shared" si="4"/>
        <v>313.58619203466901</v>
      </c>
    </row>
    <row r="34" spans="2:30" x14ac:dyDescent="0.3">
      <c r="B34" s="40" t="s">
        <v>209</v>
      </c>
      <c r="C34" s="45">
        <v>0.26071306136441552</v>
      </c>
      <c r="D34" s="45">
        <v>0.19838661487899611</v>
      </c>
      <c r="E34" s="45">
        <v>0.15367316341829085</v>
      </c>
      <c r="F34" s="45">
        <v>0.10922330097087379</v>
      </c>
      <c r="G34" s="45">
        <v>2.8571428571428574E-2</v>
      </c>
      <c r="I34" s="40" t="s">
        <v>209</v>
      </c>
      <c r="J34" s="45">
        <v>0.22178430670010749</v>
      </c>
      <c r="K34" s="45">
        <v>0.15942576501700037</v>
      </c>
      <c r="L34" s="45">
        <v>0.12059369202226344</v>
      </c>
      <c r="M34" s="45">
        <v>7.6354679802955669E-2</v>
      </c>
      <c r="N34" s="45">
        <v>3.4912718204488782E-2</v>
      </c>
      <c r="P34" s="40" t="s">
        <v>209</v>
      </c>
      <c r="Q34" s="45">
        <v>0.20907297830374752</v>
      </c>
      <c r="R34" s="45">
        <v>0.12810457516339868</v>
      </c>
      <c r="S34" s="45">
        <v>7.6704545454545456E-2</v>
      </c>
      <c r="T34" s="45">
        <v>5.762711864406779E-2</v>
      </c>
      <c r="U34" s="45">
        <v>2.3041474654377881E-2</v>
      </c>
    </row>
    <row r="35" spans="2:30" x14ac:dyDescent="0.3">
      <c r="B35" s="40" t="s">
        <v>210</v>
      </c>
      <c r="C35" s="45">
        <v>0.31412683388547091</v>
      </c>
      <c r="D35" s="45">
        <v>0.24233276986235208</v>
      </c>
      <c r="E35" s="45">
        <v>0.18986083499005962</v>
      </c>
      <c r="F35" s="45">
        <v>0.15126416739319964</v>
      </c>
      <c r="G35" s="45">
        <v>9.1787439613526575E-2</v>
      </c>
      <c r="I35" s="40" t="s">
        <v>210</v>
      </c>
      <c r="J35" s="45">
        <v>0.27110389610389612</v>
      </c>
      <c r="K35" s="45">
        <v>0.20643996388805297</v>
      </c>
      <c r="L35" s="45">
        <v>0.16297851720239057</v>
      </c>
      <c r="M35" s="45">
        <v>0.12379301807378064</v>
      </c>
      <c r="N35" s="45">
        <v>8.214624881291549E-2</v>
      </c>
      <c r="P35" s="40" t="s">
        <v>210</v>
      </c>
      <c r="Q35" s="45">
        <v>0.22235872235872237</v>
      </c>
      <c r="R35" s="45">
        <v>0.17393705135284374</v>
      </c>
      <c r="S35" s="45">
        <v>0.13045319779754341</v>
      </c>
      <c r="T35" s="45">
        <v>9.8390804597701137E-2</v>
      </c>
      <c r="U35" s="45">
        <v>7.301173402868319E-2</v>
      </c>
      <c r="W35" s="105" t="s">
        <v>269</v>
      </c>
      <c r="X35" s="105"/>
      <c r="Y35" s="105"/>
      <c r="Z35" s="105"/>
    </row>
    <row r="36" spans="2:30" x14ac:dyDescent="0.3">
      <c r="B36" s="40" t="s">
        <v>208</v>
      </c>
      <c r="C36" s="45">
        <v>0.41114982578397213</v>
      </c>
      <c r="D36" s="45">
        <v>0.34655172413793101</v>
      </c>
      <c r="E36" s="45">
        <v>0.27890943277969288</v>
      </c>
      <c r="F36" s="45">
        <v>0.21449970041941283</v>
      </c>
      <c r="G36" s="45">
        <v>0.15982404692082111</v>
      </c>
      <c r="I36" s="40" t="s">
        <v>208</v>
      </c>
      <c r="J36" s="45">
        <v>0.37586423632935262</v>
      </c>
      <c r="K36" s="45">
        <v>0.30109157064887809</v>
      </c>
      <c r="L36" s="45">
        <v>0.24886998138792873</v>
      </c>
      <c r="M36" s="45">
        <v>0.19341421143847487</v>
      </c>
      <c r="N36" s="45">
        <v>0.13914780292942741</v>
      </c>
      <c r="P36" s="40" t="s">
        <v>208</v>
      </c>
      <c r="Q36" s="45">
        <v>0.29166666666666669</v>
      </c>
      <c r="R36" s="45">
        <v>0.25</v>
      </c>
      <c r="S36" s="45">
        <v>0.20767649074708705</v>
      </c>
      <c r="T36" s="45">
        <v>0.16643929058663029</v>
      </c>
      <c r="U36" s="45">
        <v>0.12973484848484848</v>
      </c>
      <c r="W36" s="104" t="s">
        <v>294</v>
      </c>
      <c r="X36" s="104"/>
      <c r="Y36" s="2" t="s">
        <v>263</v>
      </c>
      <c r="Z36" s="2" t="s">
        <v>264</v>
      </c>
    </row>
    <row r="37" spans="2:30" x14ac:dyDescent="0.3">
      <c r="B37" s="40" t="s">
        <v>211</v>
      </c>
      <c r="C37" s="45">
        <v>0.44840116279069769</v>
      </c>
      <c r="D37" s="45">
        <v>0.39607097591888468</v>
      </c>
      <c r="E37" s="45">
        <v>0.32767402376910021</v>
      </c>
      <c r="F37" s="45">
        <v>0.24521739130434783</v>
      </c>
      <c r="G37" s="45">
        <v>0.20183486238532111</v>
      </c>
      <c r="I37" s="40" t="s">
        <v>211</v>
      </c>
      <c r="J37" s="45">
        <v>0.43272171253822628</v>
      </c>
      <c r="K37" s="45">
        <v>0.35481239804241438</v>
      </c>
      <c r="L37" s="45">
        <v>0.29086538461538464</v>
      </c>
      <c r="M37" s="45">
        <v>0.20882669537136705</v>
      </c>
      <c r="N37" s="45">
        <v>0.15129151291512916</v>
      </c>
      <c r="P37" s="40" t="s">
        <v>211</v>
      </c>
      <c r="Q37" s="45">
        <v>0.44166666666666671</v>
      </c>
      <c r="R37" s="45">
        <v>0.31805929919137466</v>
      </c>
      <c r="S37" s="45">
        <v>0.23773584905660378</v>
      </c>
      <c r="T37" s="45">
        <v>0.19148936170212766</v>
      </c>
      <c r="U37" s="45">
        <v>0.15404040404040403</v>
      </c>
      <c r="W37" s="2" t="s">
        <v>265</v>
      </c>
      <c r="X37" s="2"/>
      <c r="Y37" s="4">
        <v>3700</v>
      </c>
      <c r="Z37" s="4">
        <f t="shared" ref="Z37:Z41" si="5">Y37*1.5</f>
        <v>5550</v>
      </c>
    </row>
    <row r="38" spans="2:30" x14ac:dyDescent="0.3">
      <c r="B38" s="40" t="s">
        <v>230</v>
      </c>
      <c r="C38" s="45">
        <v>0.55588235294117638</v>
      </c>
      <c r="D38" s="45">
        <v>0.47864768683274017</v>
      </c>
      <c r="E38" s="45">
        <v>0.43439716312056736</v>
      </c>
      <c r="F38" s="45">
        <v>0.38799076212471134</v>
      </c>
      <c r="G38" s="45">
        <v>0.32</v>
      </c>
      <c r="I38" s="40" t="s">
        <v>230</v>
      </c>
      <c r="J38" s="45">
        <v>0.47953216374269003</v>
      </c>
      <c r="K38" s="45">
        <v>0.41541755888650966</v>
      </c>
      <c r="L38" s="45">
        <v>0.36753445635528331</v>
      </c>
      <c r="M38" s="45">
        <v>0.32222222222222219</v>
      </c>
      <c r="N38" s="45">
        <v>0.29577464788732394</v>
      </c>
      <c r="P38" s="40" t="s">
        <v>230</v>
      </c>
      <c r="Q38" s="45">
        <v>0.37209302325581395</v>
      </c>
      <c r="R38" s="45">
        <v>0.37323943661971826</v>
      </c>
      <c r="S38" s="45">
        <v>0.30952380952380953</v>
      </c>
      <c r="T38" s="45">
        <v>0.2557471264367816</v>
      </c>
      <c r="U38" s="45">
        <v>0.26086956521739135</v>
      </c>
      <c r="W38" s="2" t="s">
        <v>266</v>
      </c>
      <c r="X38" s="2"/>
      <c r="Y38" s="4">
        <v>5000</v>
      </c>
      <c r="Z38" s="4">
        <f t="shared" si="5"/>
        <v>7500</v>
      </c>
    </row>
    <row r="39" spans="2:30" x14ac:dyDescent="0.3">
      <c r="B39" s="40" t="s">
        <v>231</v>
      </c>
      <c r="C39" s="45">
        <v>0.71875</v>
      </c>
      <c r="D39" s="45">
        <v>0.73271889400921664</v>
      </c>
      <c r="E39" s="45">
        <v>0.67803030303030298</v>
      </c>
      <c r="F39" s="45">
        <v>0.6094420600858369</v>
      </c>
      <c r="G39" s="45">
        <v>0.5</v>
      </c>
      <c r="I39" s="40" t="s">
        <v>231</v>
      </c>
      <c r="J39" s="45">
        <v>0.5901639344262295</v>
      </c>
      <c r="K39" s="45">
        <v>0.6387434554973821</v>
      </c>
      <c r="L39" s="45">
        <v>0.55263157894736847</v>
      </c>
      <c r="M39" s="45">
        <v>0.53125</v>
      </c>
      <c r="N39" s="45">
        <v>0.53221288515406162</v>
      </c>
      <c r="P39" s="40" t="s">
        <v>231</v>
      </c>
      <c r="Q39" s="45">
        <v>0.66666666666666663</v>
      </c>
      <c r="R39" s="45">
        <v>0.5161290322580645</v>
      </c>
      <c r="S39" s="45">
        <v>0.48550724637681159</v>
      </c>
      <c r="T39" s="45">
        <v>0.40609137055837563</v>
      </c>
      <c r="U39" s="45">
        <v>0.43096234309623432</v>
      </c>
      <c r="W39" s="2" t="s">
        <v>267</v>
      </c>
      <c r="X39" s="2"/>
      <c r="Y39" s="4">
        <v>6300</v>
      </c>
      <c r="Z39" s="4">
        <f t="shared" si="5"/>
        <v>9450</v>
      </c>
    </row>
    <row r="40" spans="2:30" x14ac:dyDescent="0.3">
      <c r="B40" s="40" t="s">
        <v>232</v>
      </c>
      <c r="C40" s="45">
        <v>0.8</v>
      </c>
      <c r="D40" s="45">
        <v>0.55555555555555558</v>
      </c>
      <c r="E40" s="45">
        <v>0.61904761904761907</v>
      </c>
      <c r="F40" s="45">
        <v>0.66666666666666663</v>
      </c>
      <c r="G40" s="45">
        <v>0.61538461538461542</v>
      </c>
      <c r="I40" s="40" t="s">
        <v>232</v>
      </c>
      <c r="J40" s="45">
        <v>0.8</v>
      </c>
      <c r="K40" s="45">
        <v>0.6</v>
      </c>
      <c r="L40" s="45">
        <v>0.63636363636363635</v>
      </c>
      <c r="M40" s="45">
        <v>0.625</v>
      </c>
      <c r="N40" s="45">
        <v>0.47826086956521741</v>
      </c>
      <c r="P40" s="40" t="s">
        <v>232</v>
      </c>
      <c r="Q40" s="45">
        <v>0.8</v>
      </c>
      <c r="R40" s="45">
        <v>0.8</v>
      </c>
      <c r="S40" s="45">
        <v>0.75</v>
      </c>
      <c r="T40" s="45">
        <v>0.53846153846153844</v>
      </c>
      <c r="U40" s="45">
        <v>0.5</v>
      </c>
      <c r="W40" s="104" t="s">
        <v>268</v>
      </c>
      <c r="X40" s="104"/>
      <c r="Y40" s="4">
        <v>7600</v>
      </c>
      <c r="Z40" s="4">
        <f t="shared" si="5"/>
        <v>11400</v>
      </c>
    </row>
    <row r="41" spans="2:30" x14ac:dyDescent="0.3">
      <c r="B41" s="40" t="s">
        <v>213</v>
      </c>
      <c r="C41" s="45">
        <v>0.20550132007122246</v>
      </c>
      <c r="D41" s="45">
        <v>0.19794676021461</v>
      </c>
      <c r="E41" s="45">
        <v>0.18897058823529411</v>
      </c>
      <c r="F41" s="45">
        <v>0.1735474006116208</v>
      </c>
      <c r="G41" s="45">
        <v>0.1451729106628242</v>
      </c>
      <c r="I41" s="40" t="s">
        <v>213</v>
      </c>
      <c r="J41" s="45">
        <v>0.17260282859737902</v>
      </c>
      <c r="K41" s="45">
        <v>0.16470280178057084</v>
      </c>
      <c r="L41" s="45">
        <v>0.15419441905010667</v>
      </c>
      <c r="M41" s="45">
        <v>0.13720846788661645</v>
      </c>
      <c r="N41" s="45">
        <v>0.11829740187949143</v>
      </c>
      <c r="P41" s="40" t="s">
        <v>213</v>
      </c>
      <c r="Q41" s="45">
        <v>0.14213293278257605</v>
      </c>
      <c r="R41" s="45">
        <v>0.13116838090835548</v>
      </c>
      <c r="S41" s="45">
        <v>0.11788788578626916</v>
      </c>
      <c r="T41" s="45">
        <v>0.10249510763209393</v>
      </c>
      <c r="U41" s="45">
        <v>9.3872008148022407E-2</v>
      </c>
      <c r="W41" s="104" t="s">
        <v>272</v>
      </c>
      <c r="X41" s="104"/>
      <c r="Y41" s="4">
        <v>9200</v>
      </c>
      <c r="Z41" s="4">
        <f t="shared" si="5"/>
        <v>13800</v>
      </c>
    </row>
    <row r="44" spans="2:30" ht="18" x14ac:dyDescent="0.35">
      <c r="B44" s="61" t="s">
        <v>47</v>
      </c>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row>
    <row r="45" spans="2:30" x14ac:dyDescent="0.3">
      <c r="Q45" s="48"/>
      <c r="R45" s="48"/>
      <c r="S45" s="48"/>
      <c r="T45" s="48"/>
      <c r="U45" s="48"/>
    </row>
    <row r="46" spans="2:30" x14ac:dyDescent="0.3">
      <c r="B46" s="60" t="s">
        <v>228</v>
      </c>
      <c r="C46" s="60"/>
      <c r="D46" s="60"/>
      <c r="E46" s="60"/>
      <c r="F46" s="60"/>
      <c r="G46" s="60"/>
      <c r="I46" s="60" t="s">
        <v>214</v>
      </c>
      <c r="J46" s="60"/>
      <c r="K46" s="60"/>
      <c r="L46" s="60"/>
      <c r="M46" s="60"/>
      <c r="N46" s="60"/>
      <c r="P46" s="60" t="s">
        <v>214</v>
      </c>
      <c r="Q46" s="60"/>
      <c r="R46" s="60"/>
      <c r="S46" s="60"/>
      <c r="T46" s="60"/>
      <c r="U46" s="60"/>
      <c r="W46" s="60" t="s">
        <v>242</v>
      </c>
      <c r="X46" s="60"/>
      <c r="Y46" s="60"/>
      <c r="Z46" s="60"/>
      <c r="AA46" s="60"/>
      <c r="AB46" s="60"/>
    </row>
    <row r="47" spans="2:30" x14ac:dyDescent="0.3">
      <c r="B47" s="96" t="s">
        <v>171</v>
      </c>
      <c r="C47" s="67" t="s">
        <v>23</v>
      </c>
      <c r="D47" s="67"/>
      <c r="E47" s="67"/>
      <c r="F47" s="67"/>
      <c r="G47" s="67"/>
      <c r="I47" s="96" t="s">
        <v>171</v>
      </c>
      <c r="J47" s="67" t="s">
        <v>23</v>
      </c>
      <c r="K47" s="67"/>
      <c r="L47" s="67"/>
      <c r="M47" s="67"/>
      <c r="N47" s="67"/>
      <c r="P47" s="96" t="s">
        <v>171</v>
      </c>
      <c r="Q47" s="67" t="s">
        <v>23</v>
      </c>
      <c r="R47" s="67"/>
      <c r="S47" s="67"/>
      <c r="T47" s="67"/>
      <c r="U47" s="67"/>
      <c r="W47" s="96" t="s">
        <v>171</v>
      </c>
      <c r="X47" s="67" t="s">
        <v>23</v>
      </c>
      <c r="Y47" s="67"/>
      <c r="Z47" s="67"/>
      <c r="AA47" s="67"/>
      <c r="AB47" s="67"/>
    </row>
    <row r="48" spans="2:30" x14ac:dyDescent="0.3">
      <c r="B48" s="96"/>
      <c r="C48" s="2">
        <v>4</v>
      </c>
      <c r="D48" s="2">
        <v>6</v>
      </c>
      <c r="E48" s="2">
        <v>8</v>
      </c>
      <c r="F48" s="2">
        <v>10</v>
      </c>
      <c r="G48" s="2">
        <v>12</v>
      </c>
      <c r="I48" s="96"/>
      <c r="J48" s="2">
        <v>4</v>
      </c>
      <c r="K48" s="2">
        <v>6</v>
      </c>
      <c r="L48" s="2">
        <v>8</v>
      </c>
      <c r="M48" s="2">
        <v>10</v>
      </c>
      <c r="N48" s="2">
        <v>12</v>
      </c>
      <c r="P48" s="96"/>
      <c r="Q48" s="2">
        <v>4</v>
      </c>
      <c r="R48" s="2">
        <v>6</v>
      </c>
      <c r="S48" s="2">
        <v>8</v>
      </c>
      <c r="T48" s="2">
        <v>10</v>
      </c>
      <c r="U48" s="2">
        <v>12</v>
      </c>
      <c r="W48" s="96"/>
      <c r="X48" s="2">
        <v>4</v>
      </c>
      <c r="Y48" s="2">
        <v>6</v>
      </c>
      <c r="Z48" s="2">
        <v>8</v>
      </c>
      <c r="AA48" s="2">
        <v>10</v>
      </c>
      <c r="AB48" s="2">
        <v>12</v>
      </c>
    </row>
    <row r="49" spans="2:28" x14ac:dyDescent="0.3">
      <c r="B49" s="2">
        <v>4</v>
      </c>
      <c r="C49" s="4">
        <v>5557</v>
      </c>
      <c r="D49" s="4">
        <v>1622</v>
      </c>
      <c r="E49" s="4">
        <v>711</v>
      </c>
      <c r="F49" s="4">
        <v>473</v>
      </c>
      <c r="G49" s="4">
        <v>279</v>
      </c>
      <c r="I49" s="2">
        <v>4</v>
      </c>
      <c r="J49" s="4">
        <v>179</v>
      </c>
      <c r="K49" s="4">
        <v>26</v>
      </c>
      <c r="L49" s="4">
        <v>9</v>
      </c>
      <c r="M49" s="4">
        <v>3</v>
      </c>
      <c r="N49" s="4">
        <v>0</v>
      </c>
      <c r="P49" s="2">
        <v>4</v>
      </c>
      <c r="Q49" s="45">
        <f t="shared" ref="Q49:Q61" si="6">J49/C49</f>
        <v>3.2211624977505848E-2</v>
      </c>
      <c r="R49" s="45">
        <f t="shared" ref="R49:R61" si="7">K49/D49</f>
        <v>1.6029593094944512E-2</v>
      </c>
      <c r="S49" s="45">
        <f t="shared" ref="S49:S61" si="8">L49/E49</f>
        <v>1.2658227848101266E-2</v>
      </c>
      <c r="T49" s="45">
        <f t="shared" ref="T49:T61" si="9">M49/F49</f>
        <v>6.3424947145877377E-3</v>
      </c>
      <c r="U49" s="45">
        <f t="shared" ref="U49:U61" si="10">N49/G49</f>
        <v>0</v>
      </c>
      <c r="W49" s="2">
        <v>4</v>
      </c>
      <c r="X49" s="45">
        <f>Q49+Q66</f>
        <v>6.3883390318517183E-2</v>
      </c>
      <c r="Y49" s="45">
        <f t="shared" ref="Y49:AB61" si="11">R49+R66</f>
        <v>3.2059186189889025E-2</v>
      </c>
      <c r="Z49" s="45">
        <f t="shared" si="11"/>
        <v>1.5471167369901548E-2</v>
      </c>
      <c r="AA49" s="45">
        <f t="shared" si="11"/>
        <v>6.3424947145877377E-3</v>
      </c>
      <c r="AB49" s="45">
        <f t="shared" si="11"/>
        <v>0</v>
      </c>
    </row>
    <row r="50" spans="2:28" x14ac:dyDescent="0.3">
      <c r="B50" s="2">
        <v>3</v>
      </c>
      <c r="C50" s="4">
        <v>7228</v>
      </c>
      <c r="D50" s="4">
        <v>2649</v>
      </c>
      <c r="E50" s="4">
        <v>977</v>
      </c>
      <c r="F50" s="4">
        <v>391</v>
      </c>
      <c r="G50" s="4">
        <v>248</v>
      </c>
      <c r="I50" s="2">
        <v>3</v>
      </c>
      <c r="J50" s="4">
        <v>238</v>
      </c>
      <c r="K50" s="4">
        <v>43</v>
      </c>
      <c r="L50" s="4">
        <v>7</v>
      </c>
      <c r="M50" s="4">
        <v>4</v>
      </c>
      <c r="N50" s="4">
        <v>0</v>
      </c>
      <c r="P50" s="2">
        <v>3</v>
      </c>
      <c r="Q50" s="45">
        <f t="shared" si="6"/>
        <v>3.2927504150525734E-2</v>
      </c>
      <c r="R50" s="45">
        <f t="shared" si="7"/>
        <v>1.6232540581351453E-2</v>
      </c>
      <c r="S50" s="45">
        <f t="shared" si="8"/>
        <v>7.164790174002047E-3</v>
      </c>
      <c r="T50" s="45">
        <f t="shared" si="9"/>
        <v>1.0230179028132993E-2</v>
      </c>
      <c r="U50" s="45">
        <f t="shared" si="10"/>
        <v>0</v>
      </c>
      <c r="W50" s="2">
        <v>3</v>
      </c>
      <c r="X50" s="45">
        <f t="shared" ref="X50:X61" si="12">Q50+Q67</f>
        <v>7.4017708909795241E-2</v>
      </c>
      <c r="Y50" s="45">
        <f t="shared" si="11"/>
        <v>4.0392600981502449E-2</v>
      </c>
      <c r="Z50" s="45">
        <f t="shared" si="11"/>
        <v>2.2517911975435005E-2</v>
      </c>
      <c r="AA50" s="45">
        <f t="shared" si="11"/>
        <v>1.5345268542199489E-2</v>
      </c>
      <c r="AB50" s="45">
        <f t="shared" si="11"/>
        <v>0</v>
      </c>
    </row>
    <row r="51" spans="2:28" x14ac:dyDescent="0.3">
      <c r="B51" s="2">
        <v>3.32</v>
      </c>
      <c r="C51" s="4">
        <v>9087</v>
      </c>
      <c r="D51" s="4">
        <v>4177</v>
      </c>
      <c r="E51" s="4">
        <v>1645</v>
      </c>
      <c r="F51" s="4">
        <v>649</v>
      </c>
      <c r="G51" s="4">
        <v>316</v>
      </c>
      <c r="I51" s="2">
        <v>3.32</v>
      </c>
      <c r="J51" s="4">
        <v>383</v>
      </c>
      <c r="K51" s="4">
        <v>120</v>
      </c>
      <c r="L51" s="4">
        <v>16</v>
      </c>
      <c r="M51" s="4">
        <v>2</v>
      </c>
      <c r="N51" s="4">
        <v>0</v>
      </c>
      <c r="P51" s="2">
        <v>3.32</v>
      </c>
      <c r="Q51" s="45">
        <f t="shared" si="6"/>
        <v>4.2148123693188072E-2</v>
      </c>
      <c r="R51" s="45">
        <f t="shared" si="7"/>
        <v>2.8728752693320564E-2</v>
      </c>
      <c r="S51" s="45">
        <f t="shared" si="8"/>
        <v>9.7264437689969611E-3</v>
      </c>
      <c r="T51" s="45">
        <f t="shared" si="9"/>
        <v>3.0816640986132513E-3</v>
      </c>
      <c r="U51" s="45">
        <f t="shared" si="10"/>
        <v>0</v>
      </c>
      <c r="W51" s="2">
        <v>3.32</v>
      </c>
      <c r="X51" s="45">
        <f t="shared" si="12"/>
        <v>0.10608561681523054</v>
      </c>
      <c r="Y51" s="45">
        <f t="shared" si="11"/>
        <v>6.4160881015082591E-2</v>
      </c>
      <c r="Z51" s="45">
        <f t="shared" si="11"/>
        <v>2.7963525835866261E-2</v>
      </c>
      <c r="AA51" s="45">
        <f t="shared" si="11"/>
        <v>9.2449922958397542E-3</v>
      </c>
      <c r="AB51" s="45">
        <f t="shared" si="11"/>
        <v>0</v>
      </c>
    </row>
    <row r="52" spans="2:28" x14ac:dyDescent="0.3">
      <c r="B52" s="2">
        <v>3.52</v>
      </c>
      <c r="C52" s="4">
        <v>12052</v>
      </c>
      <c r="D52" s="4">
        <v>5181</v>
      </c>
      <c r="E52" s="4">
        <v>1970</v>
      </c>
      <c r="F52" s="4">
        <v>852</v>
      </c>
      <c r="G52" s="4">
        <v>486</v>
      </c>
      <c r="I52" s="2">
        <v>3.52</v>
      </c>
      <c r="J52" s="4">
        <v>941</v>
      </c>
      <c r="K52" s="4">
        <v>217</v>
      </c>
      <c r="L52" s="4">
        <v>50</v>
      </c>
      <c r="M52" s="4">
        <v>6</v>
      </c>
      <c r="N52" s="4">
        <v>0</v>
      </c>
      <c r="P52" s="2">
        <v>3.52</v>
      </c>
      <c r="Q52" s="45">
        <f t="shared" si="6"/>
        <v>7.8078327248589444E-2</v>
      </c>
      <c r="R52" s="45">
        <f t="shared" si="7"/>
        <v>4.1883806215016403E-2</v>
      </c>
      <c r="S52" s="45">
        <f t="shared" si="8"/>
        <v>2.5380710659898477E-2</v>
      </c>
      <c r="T52" s="45">
        <f t="shared" si="9"/>
        <v>7.0422535211267607E-3</v>
      </c>
      <c r="U52" s="45">
        <f t="shared" si="10"/>
        <v>0</v>
      </c>
      <c r="W52" s="2">
        <v>3.52</v>
      </c>
      <c r="X52" s="45">
        <f t="shared" si="12"/>
        <v>0.13649186856953202</v>
      </c>
      <c r="Y52" s="45">
        <f t="shared" si="11"/>
        <v>8.0872418452036285E-2</v>
      </c>
      <c r="Z52" s="45">
        <f t="shared" si="11"/>
        <v>4.6700507614213196E-2</v>
      </c>
      <c r="AA52" s="45">
        <f t="shared" si="11"/>
        <v>1.5258215962441316E-2</v>
      </c>
      <c r="AB52" s="45">
        <f t="shared" si="11"/>
        <v>2.05761316872428E-3</v>
      </c>
    </row>
    <row r="53" spans="2:28" x14ac:dyDescent="0.3">
      <c r="B53" s="2">
        <v>2</v>
      </c>
      <c r="C53" s="4">
        <v>23538</v>
      </c>
      <c r="D53" s="4">
        <v>15574</v>
      </c>
      <c r="E53" s="4">
        <v>7720</v>
      </c>
      <c r="F53" s="4">
        <v>3376</v>
      </c>
      <c r="G53" s="4">
        <v>1452</v>
      </c>
      <c r="I53" s="2">
        <v>2</v>
      </c>
      <c r="J53" s="4">
        <v>1869</v>
      </c>
      <c r="K53" s="4">
        <v>848</v>
      </c>
      <c r="L53" s="4">
        <v>254</v>
      </c>
      <c r="M53" s="4">
        <v>62</v>
      </c>
      <c r="N53" s="4">
        <v>14</v>
      </c>
      <c r="P53" s="2">
        <v>2</v>
      </c>
      <c r="Q53" s="45">
        <f t="shared" si="6"/>
        <v>7.9403517716033642E-2</v>
      </c>
      <c r="R53" s="45">
        <f t="shared" si="7"/>
        <v>5.4449723898805702E-2</v>
      </c>
      <c r="S53" s="45">
        <f t="shared" si="8"/>
        <v>3.2901554404145078E-2</v>
      </c>
      <c r="T53" s="45">
        <f t="shared" si="9"/>
        <v>1.8364928909952605E-2</v>
      </c>
      <c r="U53" s="45">
        <f t="shared" si="10"/>
        <v>9.6418732782369149E-3</v>
      </c>
      <c r="W53" s="2">
        <v>2</v>
      </c>
      <c r="X53" s="45">
        <f t="shared" si="12"/>
        <v>0.15515336902030757</v>
      </c>
      <c r="Y53" s="45">
        <f t="shared" si="11"/>
        <v>0.10511108257351998</v>
      </c>
      <c r="Z53" s="45">
        <f t="shared" si="11"/>
        <v>6.3989637305699482E-2</v>
      </c>
      <c r="AA53" s="45">
        <f t="shared" si="11"/>
        <v>3.7322274881516584E-2</v>
      </c>
      <c r="AB53" s="45">
        <f t="shared" si="11"/>
        <v>1.928374655647383E-2</v>
      </c>
    </row>
    <row r="54" spans="2:28" x14ac:dyDescent="0.3">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5">
        <f t="shared" si="6"/>
        <v>0.12406985573272589</v>
      </c>
      <c r="R54" s="45">
        <f t="shared" si="7"/>
        <v>8.3409109696618994E-2</v>
      </c>
      <c r="S54" s="45">
        <f t="shared" si="8"/>
        <v>5.8450145464162918E-2</v>
      </c>
      <c r="T54" s="45">
        <f t="shared" si="9"/>
        <v>3.5237283319124749E-2</v>
      </c>
      <c r="U54" s="45">
        <f t="shared" si="10"/>
        <v>1.4644351464435146E-2</v>
      </c>
      <c r="W54" s="2">
        <v>2.2400000000000002</v>
      </c>
      <c r="X54" s="45">
        <f t="shared" si="12"/>
        <v>0.20599848139711463</v>
      </c>
      <c r="Y54" s="45">
        <f t="shared" si="11"/>
        <v>0.14978920393485989</v>
      </c>
      <c r="Z54" s="45">
        <f t="shared" si="11"/>
        <v>0.10579211848717271</v>
      </c>
      <c r="AA54" s="45">
        <f t="shared" si="11"/>
        <v>5.9960215970446151E-2</v>
      </c>
      <c r="AB54" s="45">
        <f t="shared" si="11"/>
        <v>3.1380753138075312E-2</v>
      </c>
    </row>
    <row r="55" spans="2:28" x14ac:dyDescent="0.3">
      <c r="B55" s="2">
        <v>2.4</v>
      </c>
      <c r="C55" s="4">
        <v>9132</v>
      </c>
      <c r="D55" s="4">
        <v>6759</v>
      </c>
      <c r="E55" s="4">
        <v>3655</v>
      </c>
      <c r="F55" s="4">
        <v>1814</v>
      </c>
      <c r="G55" s="4">
        <v>940</v>
      </c>
      <c r="I55" s="2">
        <v>2.4</v>
      </c>
      <c r="J55" s="4">
        <v>1662</v>
      </c>
      <c r="K55" s="4">
        <v>832</v>
      </c>
      <c r="L55" s="4">
        <v>298</v>
      </c>
      <c r="M55" s="4">
        <v>93</v>
      </c>
      <c r="N55" s="4">
        <v>19</v>
      </c>
      <c r="P55" s="2">
        <v>2.4</v>
      </c>
      <c r="Q55" s="45">
        <f t="shared" si="6"/>
        <v>0.18199737187910645</v>
      </c>
      <c r="R55" s="45">
        <f t="shared" si="7"/>
        <v>0.12309513241603788</v>
      </c>
      <c r="S55" s="45">
        <f t="shared" si="8"/>
        <v>8.1532147742818056E-2</v>
      </c>
      <c r="T55" s="45">
        <f t="shared" si="9"/>
        <v>5.1267916207276734E-2</v>
      </c>
      <c r="U55" s="45">
        <f t="shared" si="10"/>
        <v>2.021276595744681E-2</v>
      </c>
      <c r="W55" s="2">
        <v>2.4</v>
      </c>
      <c r="X55" s="45">
        <f t="shared" si="12"/>
        <v>0.24594831362242664</v>
      </c>
      <c r="Y55" s="45">
        <f t="shared" si="11"/>
        <v>0.17517384228436161</v>
      </c>
      <c r="Z55" s="45">
        <f t="shared" si="11"/>
        <v>0.12421340629274966</v>
      </c>
      <c r="AA55" s="45">
        <f t="shared" si="11"/>
        <v>7.7728776185226015E-2</v>
      </c>
      <c r="AB55" s="45">
        <f t="shared" si="11"/>
        <v>2.8723404255319149E-2</v>
      </c>
    </row>
    <row r="56" spans="2:28" x14ac:dyDescent="0.3">
      <c r="B56" s="2">
        <v>1</v>
      </c>
      <c r="C56" s="4">
        <v>13578</v>
      </c>
      <c r="D56" s="4">
        <v>16739</v>
      </c>
      <c r="E56" s="4">
        <v>13582</v>
      </c>
      <c r="F56" s="4">
        <v>8508</v>
      </c>
      <c r="G56" s="4">
        <v>4468</v>
      </c>
      <c r="I56" s="2">
        <v>1</v>
      </c>
      <c r="J56" s="4">
        <v>2861</v>
      </c>
      <c r="K56" s="4">
        <v>2656</v>
      </c>
      <c r="L56" s="4">
        <v>1622</v>
      </c>
      <c r="M56" s="4">
        <v>752</v>
      </c>
      <c r="N56" s="4">
        <v>243</v>
      </c>
      <c r="P56" s="2">
        <v>1</v>
      </c>
      <c r="Q56" s="45">
        <f t="shared" si="6"/>
        <v>0.21070849904256886</v>
      </c>
      <c r="R56" s="45">
        <f t="shared" si="7"/>
        <v>0.15867136627038653</v>
      </c>
      <c r="S56" s="45">
        <f t="shared" si="8"/>
        <v>0.11942276542482698</v>
      </c>
      <c r="T56" s="45">
        <f t="shared" si="9"/>
        <v>8.838740009402915E-2</v>
      </c>
      <c r="U56" s="45">
        <f t="shared" si="10"/>
        <v>5.4386750223813785E-2</v>
      </c>
      <c r="W56" s="2">
        <v>1</v>
      </c>
      <c r="X56" s="45">
        <f t="shared" si="12"/>
        <v>0.29496243923994697</v>
      </c>
      <c r="Y56" s="45">
        <f t="shared" si="11"/>
        <v>0.22068223908238246</v>
      </c>
      <c r="Z56" s="45">
        <f t="shared" si="11"/>
        <v>0.16728022382565161</v>
      </c>
      <c r="AA56" s="45">
        <f t="shared" si="11"/>
        <v>0.12470615890926187</v>
      </c>
      <c r="AB56" s="45">
        <f t="shared" si="11"/>
        <v>8.0796777081468221E-2</v>
      </c>
    </row>
    <row r="57" spans="2:28" x14ac:dyDescent="0.3">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5">
        <f t="shared" si="6"/>
        <v>0.32258064516129031</v>
      </c>
      <c r="R57" s="45">
        <f t="shared" si="7"/>
        <v>0.25294117647058822</v>
      </c>
      <c r="S57" s="45">
        <f t="shared" si="8"/>
        <v>0.19640946379740815</v>
      </c>
      <c r="T57" s="45">
        <f t="shared" si="9"/>
        <v>0.14501661129568105</v>
      </c>
      <c r="U57" s="45">
        <f t="shared" si="10"/>
        <v>0.10617283950617284</v>
      </c>
      <c r="W57" s="2">
        <v>1.1599999999999999</v>
      </c>
      <c r="X57" s="45">
        <f t="shared" si="12"/>
        <v>0.39221085759244689</v>
      </c>
      <c r="Y57" s="45">
        <f t="shared" si="11"/>
        <v>0.31728691476590637</v>
      </c>
      <c r="Z57" s="45">
        <f t="shared" si="11"/>
        <v>0.25312091309000118</v>
      </c>
      <c r="AA57" s="45">
        <f t="shared" si="11"/>
        <v>0.19269102990033221</v>
      </c>
      <c r="AB57" s="45">
        <f t="shared" si="11"/>
        <v>0.14043209876543211</v>
      </c>
    </row>
    <row r="58" spans="2:28" x14ac:dyDescent="0.3">
      <c r="B58" s="2">
        <v>1.24</v>
      </c>
      <c r="C58" s="4">
        <v>2150</v>
      </c>
      <c r="D58" s="4">
        <v>3175</v>
      </c>
      <c r="E58" s="4">
        <v>2956</v>
      </c>
      <c r="F58" s="4">
        <v>2021</v>
      </c>
      <c r="G58" s="4">
        <v>1156</v>
      </c>
      <c r="I58" s="2">
        <v>1.24</v>
      </c>
      <c r="J58" s="4">
        <v>870</v>
      </c>
      <c r="K58" s="4">
        <v>1077</v>
      </c>
      <c r="L58" s="4">
        <v>776</v>
      </c>
      <c r="M58" s="4">
        <v>381</v>
      </c>
      <c r="N58" s="4">
        <v>154</v>
      </c>
      <c r="P58" s="2">
        <v>1.24</v>
      </c>
      <c r="Q58" s="45">
        <f t="shared" si="6"/>
        <v>0.40465116279069768</v>
      </c>
      <c r="R58" s="45">
        <f t="shared" si="7"/>
        <v>0.33921259842519685</v>
      </c>
      <c r="S58" s="45">
        <f t="shared" si="8"/>
        <v>0.26251691474966171</v>
      </c>
      <c r="T58" s="45">
        <f t="shared" si="9"/>
        <v>0.18852053438891639</v>
      </c>
      <c r="U58" s="45">
        <f t="shared" si="10"/>
        <v>0.13321799307958476</v>
      </c>
      <c r="W58" s="2">
        <v>1.24</v>
      </c>
      <c r="X58" s="45">
        <f t="shared" si="12"/>
        <v>0.4432558139534884</v>
      </c>
      <c r="Y58" s="45">
        <f t="shared" si="11"/>
        <v>0.37102362204724409</v>
      </c>
      <c r="Z58" s="45">
        <f t="shared" si="11"/>
        <v>0.29600811907983759</v>
      </c>
      <c r="AA58" s="45">
        <f t="shared" si="11"/>
        <v>0.21474517565561604</v>
      </c>
      <c r="AB58" s="45">
        <f t="shared" si="11"/>
        <v>0.16176470588235292</v>
      </c>
    </row>
    <row r="59" spans="2:28" x14ac:dyDescent="0.3">
      <c r="B59" s="2">
        <v>0</v>
      </c>
      <c r="C59" s="4">
        <v>554</v>
      </c>
      <c r="D59" s="4">
        <v>1171</v>
      </c>
      <c r="E59" s="4">
        <v>1511</v>
      </c>
      <c r="F59" s="4">
        <v>1411</v>
      </c>
      <c r="G59" s="4">
        <v>1090</v>
      </c>
      <c r="I59" s="2">
        <v>0</v>
      </c>
      <c r="J59" s="4">
        <v>281</v>
      </c>
      <c r="K59" s="4">
        <v>495</v>
      </c>
      <c r="L59" s="4">
        <v>560</v>
      </c>
      <c r="M59" s="4">
        <v>450</v>
      </c>
      <c r="N59" s="4">
        <v>310</v>
      </c>
      <c r="P59" s="2">
        <v>0</v>
      </c>
      <c r="Q59" s="45">
        <f t="shared" si="6"/>
        <v>0.50722021660649819</v>
      </c>
      <c r="R59" s="45">
        <f t="shared" si="7"/>
        <v>0.42271562766865928</v>
      </c>
      <c r="S59" s="45">
        <f t="shared" si="8"/>
        <v>0.37061548643282594</v>
      </c>
      <c r="T59" s="45">
        <f t="shared" si="9"/>
        <v>0.31892274982282071</v>
      </c>
      <c r="U59" s="45">
        <f t="shared" si="10"/>
        <v>0.28440366972477066</v>
      </c>
      <c r="W59" s="2">
        <v>0</v>
      </c>
      <c r="X59" s="45">
        <f t="shared" si="12"/>
        <v>0.51805054151624552</v>
      </c>
      <c r="Y59" s="45">
        <f t="shared" si="11"/>
        <v>0.44064901793339029</v>
      </c>
      <c r="Z59" s="45">
        <f t="shared" si="11"/>
        <v>0.38120450033090669</v>
      </c>
      <c r="AA59" s="45">
        <f t="shared" si="11"/>
        <v>0.32600992204110563</v>
      </c>
      <c r="AB59" s="45">
        <f t="shared" si="11"/>
        <v>0.28899082568807344</v>
      </c>
    </row>
    <row r="60" spans="2:28" x14ac:dyDescent="0.3">
      <c r="B60" s="2">
        <v>0.5</v>
      </c>
      <c r="C60" s="4">
        <v>166</v>
      </c>
      <c r="D60" s="4">
        <v>470</v>
      </c>
      <c r="E60" s="4">
        <v>782</v>
      </c>
      <c r="F60" s="4">
        <v>846</v>
      </c>
      <c r="G60" s="4">
        <v>740</v>
      </c>
      <c r="I60" s="2">
        <v>0.5</v>
      </c>
      <c r="J60" s="4">
        <v>110</v>
      </c>
      <c r="K60" s="4">
        <v>308</v>
      </c>
      <c r="L60" s="4">
        <v>451</v>
      </c>
      <c r="M60" s="4">
        <v>442</v>
      </c>
      <c r="N60" s="4">
        <v>361</v>
      </c>
      <c r="P60" s="2">
        <v>0.5</v>
      </c>
      <c r="Q60" s="45">
        <f t="shared" si="6"/>
        <v>0.66265060240963858</v>
      </c>
      <c r="R60" s="45">
        <f t="shared" si="7"/>
        <v>0.65531914893617016</v>
      </c>
      <c r="S60" s="45">
        <f t="shared" si="8"/>
        <v>0.57672634271099743</v>
      </c>
      <c r="T60" s="45">
        <f t="shared" si="9"/>
        <v>0.52245862884160754</v>
      </c>
      <c r="U60" s="45">
        <f t="shared" si="10"/>
        <v>0.48783783783783785</v>
      </c>
      <c r="W60" s="2">
        <v>0.5</v>
      </c>
      <c r="X60" s="45">
        <f t="shared" si="12"/>
        <v>0.66867469879518071</v>
      </c>
      <c r="Y60" s="45">
        <f t="shared" si="11"/>
        <v>0.66595744680851054</v>
      </c>
      <c r="Z60" s="45">
        <f t="shared" si="11"/>
        <v>0.58312020460358061</v>
      </c>
      <c r="AA60" s="45">
        <f t="shared" si="11"/>
        <v>0.5236406619385342</v>
      </c>
      <c r="AB60" s="45">
        <f t="shared" si="11"/>
        <v>0.49324324324324326</v>
      </c>
    </row>
    <row r="61" spans="2:28" x14ac:dyDescent="0.3">
      <c r="B61" s="2">
        <v>0.9</v>
      </c>
      <c r="C61" s="4">
        <v>6</v>
      </c>
      <c r="D61" s="4">
        <v>29</v>
      </c>
      <c r="E61" s="4">
        <v>55</v>
      </c>
      <c r="F61" s="4">
        <v>79</v>
      </c>
      <c r="G61" s="4">
        <v>54</v>
      </c>
      <c r="I61" s="2">
        <v>0.9</v>
      </c>
      <c r="J61" s="4">
        <v>6</v>
      </c>
      <c r="K61" s="4">
        <v>18</v>
      </c>
      <c r="L61" s="4">
        <v>36</v>
      </c>
      <c r="M61" s="4">
        <v>47</v>
      </c>
      <c r="N61" s="4">
        <v>28</v>
      </c>
      <c r="P61" s="2">
        <v>0.9</v>
      </c>
      <c r="Q61" s="45">
        <f t="shared" si="6"/>
        <v>1</v>
      </c>
      <c r="R61" s="45">
        <f t="shared" si="7"/>
        <v>0.62068965517241381</v>
      </c>
      <c r="S61" s="45">
        <f t="shared" si="8"/>
        <v>0.65454545454545454</v>
      </c>
      <c r="T61" s="45">
        <f t="shared" si="9"/>
        <v>0.59493670886075944</v>
      </c>
      <c r="U61" s="45">
        <f t="shared" si="10"/>
        <v>0.51851851851851849</v>
      </c>
      <c r="W61" s="2">
        <v>0.9</v>
      </c>
      <c r="X61" s="45">
        <f t="shared" si="12"/>
        <v>1</v>
      </c>
      <c r="Y61" s="45">
        <f t="shared" si="11"/>
        <v>0.62068965517241381</v>
      </c>
      <c r="Z61" s="45">
        <f t="shared" si="11"/>
        <v>0.65454545454545454</v>
      </c>
      <c r="AA61" s="45">
        <f t="shared" si="11"/>
        <v>0.60759493670886067</v>
      </c>
      <c r="AB61" s="45">
        <f t="shared" si="11"/>
        <v>0.51851851851851849</v>
      </c>
    </row>
    <row r="62" spans="2:28" x14ac:dyDescent="0.3">
      <c r="P62" s="48" t="s">
        <v>237</v>
      </c>
      <c r="W62" t="s">
        <v>244</v>
      </c>
    </row>
    <row r="63" spans="2:28" x14ac:dyDescent="0.3">
      <c r="I63" s="60" t="s">
        <v>215</v>
      </c>
      <c r="J63" s="60"/>
      <c r="K63" s="60"/>
      <c r="L63" s="60"/>
      <c r="M63" s="60"/>
      <c r="N63" s="60"/>
      <c r="P63" s="60" t="s">
        <v>215</v>
      </c>
      <c r="Q63" s="60"/>
      <c r="R63" s="60"/>
      <c r="S63" s="60"/>
      <c r="T63" s="60"/>
      <c r="U63" s="60"/>
      <c r="W63" s="60" t="s">
        <v>238</v>
      </c>
      <c r="X63" s="60"/>
      <c r="Y63" s="60"/>
      <c r="Z63" s="60"/>
      <c r="AA63" s="60"/>
      <c r="AB63" s="60"/>
    </row>
    <row r="64" spans="2:28" x14ac:dyDescent="0.3">
      <c r="I64" s="96" t="s">
        <v>171</v>
      </c>
      <c r="J64" s="67" t="s">
        <v>23</v>
      </c>
      <c r="K64" s="67"/>
      <c r="L64" s="67"/>
      <c r="M64" s="67"/>
      <c r="N64" s="67"/>
      <c r="P64" s="96" t="s">
        <v>171</v>
      </c>
      <c r="Q64" s="67" t="s">
        <v>23</v>
      </c>
      <c r="R64" s="67"/>
      <c r="S64" s="67"/>
      <c r="T64" s="67"/>
      <c r="U64" s="67"/>
      <c r="W64" s="96" t="s">
        <v>171</v>
      </c>
      <c r="X64" s="67" t="s">
        <v>23</v>
      </c>
      <c r="Y64" s="67"/>
      <c r="Z64" s="67"/>
      <c r="AA64" s="67"/>
      <c r="AB64" s="67"/>
    </row>
    <row r="65" spans="9:28" x14ac:dyDescent="0.3">
      <c r="I65" s="96"/>
      <c r="J65" s="2">
        <v>4</v>
      </c>
      <c r="K65" s="2">
        <v>6</v>
      </c>
      <c r="L65" s="2">
        <v>8</v>
      </c>
      <c r="M65" s="2">
        <v>10</v>
      </c>
      <c r="N65" s="2">
        <v>12</v>
      </c>
      <c r="P65" s="96"/>
      <c r="Q65" s="2">
        <v>4</v>
      </c>
      <c r="R65" s="2">
        <v>6</v>
      </c>
      <c r="S65" s="2">
        <v>8</v>
      </c>
      <c r="T65" s="2">
        <v>10</v>
      </c>
      <c r="U65" s="2">
        <v>12</v>
      </c>
      <c r="W65" s="96"/>
      <c r="X65" s="2">
        <v>4</v>
      </c>
      <c r="Y65" s="2">
        <v>6</v>
      </c>
      <c r="Z65" s="2">
        <v>8</v>
      </c>
      <c r="AA65" s="2">
        <v>10</v>
      </c>
      <c r="AB65" s="2">
        <v>12</v>
      </c>
    </row>
    <row r="66" spans="9:28" x14ac:dyDescent="0.3">
      <c r="I66" s="2">
        <v>4</v>
      </c>
      <c r="J66" s="4">
        <v>176</v>
      </c>
      <c r="K66" s="4">
        <v>26</v>
      </c>
      <c r="L66" s="4">
        <v>2</v>
      </c>
      <c r="M66" s="4">
        <v>0</v>
      </c>
      <c r="N66" s="4">
        <v>0</v>
      </c>
      <c r="P66" s="2">
        <v>4</v>
      </c>
      <c r="Q66" s="45">
        <f t="shared" ref="Q66:Q78" si="13">J66/C49</f>
        <v>3.1671765341011335E-2</v>
      </c>
      <c r="R66" s="45">
        <f t="shared" ref="R66:R78" si="14">K66/D49</f>
        <v>1.6029593094944512E-2</v>
      </c>
      <c r="S66" s="45">
        <f t="shared" ref="S66:S78" si="15">L66/E49</f>
        <v>2.8129395218002813E-3</v>
      </c>
      <c r="T66" s="45">
        <f t="shared" ref="T66:T78" si="16">M66/F49</f>
        <v>0</v>
      </c>
      <c r="U66" s="45">
        <f t="shared" ref="U66:U78" si="17">N66/G49</f>
        <v>0</v>
      </c>
      <c r="W66" s="2">
        <v>4</v>
      </c>
      <c r="X66" s="45">
        <f>Q49/(Q49+Q66)</f>
        <v>0.50422535211267605</v>
      </c>
      <c r="Y66" s="45">
        <f t="shared" ref="Y66:AB66" si="18">R49/(R49+R66)</f>
        <v>0.5</v>
      </c>
      <c r="Z66" s="45">
        <f t="shared" si="18"/>
        <v>0.81818181818181812</v>
      </c>
      <c r="AA66" s="45">
        <f t="shared" si="18"/>
        <v>1</v>
      </c>
      <c r="AB66" s="45" t="e">
        <f t="shared" si="18"/>
        <v>#DIV/0!</v>
      </c>
    </row>
    <row r="67" spans="9:28" x14ac:dyDescent="0.3">
      <c r="I67" s="2">
        <v>3</v>
      </c>
      <c r="J67" s="4">
        <v>297</v>
      </c>
      <c r="K67" s="4">
        <v>64</v>
      </c>
      <c r="L67" s="4">
        <v>15</v>
      </c>
      <c r="M67" s="4">
        <v>2</v>
      </c>
      <c r="N67" s="4">
        <v>0</v>
      </c>
      <c r="P67" s="2">
        <v>3</v>
      </c>
      <c r="Q67" s="45">
        <f t="shared" si="13"/>
        <v>4.1090204759269507E-2</v>
      </c>
      <c r="R67" s="45">
        <f t="shared" si="14"/>
        <v>2.4160060400151E-2</v>
      </c>
      <c r="S67" s="45">
        <f t="shared" si="15"/>
        <v>1.5353121801432957E-2</v>
      </c>
      <c r="T67" s="45">
        <f t="shared" si="16"/>
        <v>5.1150895140664966E-3</v>
      </c>
      <c r="U67" s="45">
        <f t="shared" si="17"/>
        <v>0</v>
      </c>
      <c r="W67" s="2">
        <v>3</v>
      </c>
      <c r="X67" s="45">
        <f t="shared" ref="X67:X78" si="19">Q50/(Q50+Q67)</f>
        <v>0.44485981308411215</v>
      </c>
      <c r="Y67" s="45">
        <f t="shared" ref="Y67:Y78" si="20">R50/(R50+R67)</f>
        <v>0.40186915887850472</v>
      </c>
      <c r="Z67" s="45">
        <f t="shared" ref="Z67:Z78" si="21">S50/(S50+S67)</f>
        <v>0.31818181818181818</v>
      </c>
      <c r="AA67" s="45">
        <f t="shared" ref="AA67:AA78" si="22">T50/(T50+T67)</f>
        <v>0.66666666666666674</v>
      </c>
      <c r="AB67" s="45" t="e">
        <f t="shared" ref="AB67:AB78" si="23">U50/(U50+U67)</f>
        <v>#DIV/0!</v>
      </c>
    </row>
    <row r="68" spans="9:28" x14ac:dyDescent="0.3">
      <c r="I68" s="2">
        <v>3.32</v>
      </c>
      <c r="J68" s="4">
        <v>581</v>
      </c>
      <c r="K68" s="4">
        <v>148</v>
      </c>
      <c r="L68" s="4">
        <v>30</v>
      </c>
      <c r="M68" s="4">
        <v>4</v>
      </c>
      <c r="N68" s="4">
        <v>0</v>
      </c>
      <c r="P68" s="2">
        <v>3.32</v>
      </c>
      <c r="Q68" s="45">
        <f t="shared" si="13"/>
        <v>6.3937493122042471E-2</v>
      </c>
      <c r="R68" s="45">
        <f t="shared" si="14"/>
        <v>3.5432128321762027E-2</v>
      </c>
      <c r="S68" s="45">
        <f t="shared" si="15"/>
        <v>1.82370820668693E-2</v>
      </c>
      <c r="T68" s="45">
        <f t="shared" si="16"/>
        <v>6.1633281972265025E-3</v>
      </c>
      <c r="U68" s="45">
        <f t="shared" si="17"/>
        <v>0</v>
      </c>
      <c r="W68" s="2">
        <v>3.32</v>
      </c>
      <c r="X68" s="45">
        <f t="shared" si="19"/>
        <v>0.39730290456431538</v>
      </c>
      <c r="Y68" s="45">
        <f t="shared" si="20"/>
        <v>0.44776119402985076</v>
      </c>
      <c r="Z68" s="45">
        <f t="shared" si="21"/>
        <v>0.34782608695652178</v>
      </c>
      <c r="AA68" s="45">
        <f t="shared" si="22"/>
        <v>0.33333333333333331</v>
      </c>
      <c r="AB68" s="45" t="e">
        <f t="shared" si="23"/>
        <v>#DIV/0!</v>
      </c>
    </row>
    <row r="69" spans="9:28" x14ac:dyDescent="0.3">
      <c r="I69" s="2">
        <v>3.52</v>
      </c>
      <c r="J69" s="4">
        <v>704</v>
      </c>
      <c r="K69" s="4">
        <v>202</v>
      </c>
      <c r="L69" s="4">
        <v>42</v>
      </c>
      <c r="M69" s="4">
        <v>7</v>
      </c>
      <c r="N69" s="4">
        <v>1</v>
      </c>
      <c r="P69" s="2">
        <v>3.52</v>
      </c>
      <c r="Q69" s="45">
        <f t="shared" si="13"/>
        <v>5.8413541320942584E-2</v>
      </c>
      <c r="R69" s="45">
        <f t="shared" si="14"/>
        <v>3.8988612237019882E-2</v>
      </c>
      <c r="S69" s="45">
        <f t="shared" si="15"/>
        <v>2.1319796954314719E-2</v>
      </c>
      <c r="T69" s="45">
        <f t="shared" si="16"/>
        <v>8.2159624413145546E-3</v>
      </c>
      <c r="U69" s="45">
        <f t="shared" si="17"/>
        <v>2.05761316872428E-3</v>
      </c>
      <c r="W69" s="2">
        <v>3.52</v>
      </c>
      <c r="X69" s="45">
        <f t="shared" si="19"/>
        <v>0.57203647416413372</v>
      </c>
      <c r="Y69" s="45">
        <f t="shared" si="20"/>
        <v>0.5178997613365155</v>
      </c>
      <c r="Z69" s="45">
        <f t="shared" si="21"/>
        <v>0.54347826086956519</v>
      </c>
      <c r="AA69" s="45">
        <f t="shared" si="22"/>
        <v>0.46153846153846151</v>
      </c>
      <c r="AB69" s="45">
        <f t="shared" si="23"/>
        <v>0</v>
      </c>
    </row>
    <row r="70" spans="9:28" x14ac:dyDescent="0.3">
      <c r="I70" s="2">
        <v>2</v>
      </c>
      <c r="J70" s="4">
        <v>1783</v>
      </c>
      <c r="K70" s="4">
        <v>789</v>
      </c>
      <c r="L70" s="4">
        <v>240</v>
      </c>
      <c r="M70" s="4">
        <v>64</v>
      </c>
      <c r="N70" s="4">
        <v>14</v>
      </c>
      <c r="P70" s="2">
        <v>2</v>
      </c>
      <c r="Q70" s="45">
        <f t="shared" si="13"/>
        <v>7.5749851304273946E-2</v>
      </c>
      <c r="R70" s="45">
        <f t="shared" si="14"/>
        <v>5.0661358674714267E-2</v>
      </c>
      <c r="S70" s="45">
        <f t="shared" si="15"/>
        <v>3.1088082901554404E-2</v>
      </c>
      <c r="T70" s="45">
        <f t="shared" si="16"/>
        <v>1.8957345971563982E-2</v>
      </c>
      <c r="U70" s="45">
        <f t="shared" si="17"/>
        <v>9.6418732782369149E-3</v>
      </c>
      <c r="W70" s="2">
        <v>2</v>
      </c>
      <c r="X70" s="45">
        <f t="shared" si="19"/>
        <v>0.51177437020810512</v>
      </c>
      <c r="Y70" s="45">
        <f t="shared" si="20"/>
        <v>0.5180207697006719</v>
      </c>
      <c r="Z70" s="45">
        <f t="shared" si="21"/>
        <v>0.51417004048582993</v>
      </c>
      <c r="AA70" s="45">
        <f t="shared" si="22"/>
        <v>0.49206349206349209</v>
      </c>
      <c r="AB70" s="45">
        <f t="shared" si="23"/>
        <v>0.5</v>
      </c>
    </row>
    <row r="71" spans="9:28" x14ac:dyDescent="0.3">
      <c r="I71" s="2">
        <v>2.2400000000000002</v>
      </c>
      <c r="J71" s="4">
        <v>1079</v>
      </c>
      <c r="K71" s="4">
        <v>803</v>
      </c>
      <c r="L71" s="4">
        <v>358</v>
      </c>
      <c r="M71" s="4">
        <v>87</v>
      </c>
      <c r="N71" s="4">
        <v>24</v>
      </c>
      <c r="P71" s="2">
        <v>2.2400000000000002</v>
      </c>
      <c r="Q71" s="45">
        <f t="shared" si="13"/>
        <v>8.1928625664388757E-2</v>
      </c>
      <c r="R71" s="45">
        <f t="shared" si="14"/>
        <v>6.6380094238240886E-2</v>
      </c>
      <c r="S71" s="45">
        <f t="shared" si="15"/>
        <v>4.7341973023009784E-2</v>
      </c>
      <c r="T71" s="45">
        <f t="shared" si="16"/>
        <v>2.4722932651321399E-2</v>
      </c>
      <c r="U71" s="45">
        <f t="shared" si="17"/>
        <v>1.6736401673640166E-2</v>
      </c>
      <c r="W71" s="2">
        <v>2.2400000000000002</v>
      </c>
      <c r="X71" s="45">
        <f t="shared" si="19"/>
        <v>0.60228529303354228</v>
      </c>
      <c r="Y71" s="45">
        <f t="shared" si="20"/>
        <v>0.55684326710816767</v>
      </c>
      <c r="Z71" s="45">
        <f t="shared" si="21"/>
        <v>0.55249999999999999</v>
      </c>
      <c r="AA71" s="45">
        <f t="shared" si="22"/>
        <v>0.58767772511848337</v>
      </c>
      <c r="AB71" s="45">
        <f t="shared" si="23"/>
        <v>0.46666666666666667</v>
      </c>
    </row>
    <row r="72" spans="9:28" x14ac:dyDescent="0.3">
      <c r="I72" s="2">
        <v>2.4</v>
      </c>
      <c r="J72" s="4">
        <v>584</v>
      </c>
      <c r="K72" s="4">
        <v>352</v>
      </c>
      <c r="L72" s="4">
        <v>156</v>
      </c>
      <c r="M72" s="4">
        <v>48</v>
      </c>
      <c r="N72" s="4">
        <v>8</v>
      </c>
      <c r="P72" s="2">
        <v>2.4</v>
      </c>
      <c r="Q72" s="45">
        <f t="shared" si="13"/>
        <v>6.3950941743320194E-2</v>
      </c>
      <c r="R72" s="45">
        <f t="shared" si="14"/>
        <v>5.2078709868323719E-2</v>
      </c>
      <c r="S72" s="45">
        <f t="shared" si="15"/>
        <v>4.26812585499316E-2</v>
      </c>
      <c r="T72" s="45">
        <f t="shared" si="16"/>
        <v>2.6460859977949284E-2</v>
      </c>
      <c r="U72" s="45">
        <f t="shared" si="17"/>
        <v>8.5106382978723406E-3</v>
      </c>
      <c r="W72" s="2">
        <v>2.4</v>
      </c>
      <c r="X72" s="45">
        <f t="shared" si="19"/>
        <v>0.73998219056099734</v>
      </c>
      <c r="Y72" s="45">
        <f t="shared" si="20"/>
        <v>0.70270270270270263</v>
      </c>
      <c r="Z72" s="45">
        <f t="shared" si="21"/>
        <v>0.65638766519823788</v>
      </c>
      <c r="AA72" s="45">
        <f t="shared" si="22"/>
        <v>0.65957446808510645</v>
      </c>
      <c r="AB72" s="45">
        <f t="shared" si="23"/>
        <v>0.70370370370370372</v>
      </c>
    </row>
    <row r="73" spans="9:28" x14ac:dyDescent="0.3">
      <c r="I73" s="2">
        <v>1</v>
      </c>
      <c r="J73" s="4">
        <v>1144</v>
      </c>
      <c r="K73" s="4">
        <v>1038</v>
      </c>
      <c r="L73" s="4">
        <v>650</v>
      </c>
      <c r="M73" s="4">
        <v>309</v>
      </c>
      <c r="N73" s="4">
        <v>118</v>
      </c>
      <c r="P73" s="2">
        <v>1</v>
      </c>
      <c r="Q73" s="45">
        <f t="shared" si="13"/>
        <v>8.4253940197378113E-2</v>
      </c>
      <c r="R73" s="45">
        <f t="shared" si="14"/>
        <v>6.2010872811995937E-2</v>
      </c>
      <c r="S73" s="45">
        <f t="shared" si="15"/>
        <v>4.7857458400824622E-2</v>
      </c>
      <c r="T73" s="45">
        <f t="shared" si="16"/>
        <v>3.6318758815232721E-2</v>
      </c>
      <c r="U73" s="45">
        <f t="shared" si="17"/>
        <v>2.6410026857654433E-2</v>
      </c>
      <c r="W73" s="2">
        <v>1</v>
      </c>
      <c r="X73" s="45">
        <f t="shared" si="19"/>
        <v>0.71435705368289637</v>
      </c>
      <c r="Y73" s="45">
        <f t="shared" si="20"/>
        <v>0.71900378992961556</v>
      </c>
      <c r="Z73" s="45">
        <f t="shared" si="21"/>
        <v>0.71390845070422537</v>
      </c>
      <c r="AA73" s="45">
        <f t="shared" si="22"/>
        <v>0.70876531573986801</v>
      </c>
      <c r="AB73" s="45">
        <f t="shared" si="23"/>
        <v>0.67313019390581708</v>
      </c>
    </row>
    <row r="74" spans="9:28" x14ac:dyDescent="0.3">
      <c r="I74" s="2">
        <v>1.1599999999999999</v>
      </c>
      <c r="J74" s="4">
        <v>354</v>
      </c>
      <c r="K74" s="4">
        <v>536</v>
      </c>
      <c r="L74" s="4">
        <v>477</v>
      </c>
      <c r="M74" s="4">
        <v>287</v>
      </c>
      <c r="N74" s="4">
        <v>111</v>
      </c>
      <c r="P74" s="2">
        <v>1.1599999999999999</v>
      </c>
      <c r="Q74" s="45">
        <f t="shared" si="13"/>
        <v>6.9630212431156566E-2</v>
      </c>
      <c r="R74" s="45">
        <f t="shared" si="14"/>
        <v>6.4345738295318131E-2</v>
      </c>
      <c r="S74" s="45">
        <f t="shared" si="15"/>
        <v>5.671144929259303E-2</v>
      </c>
      <c r="T74" s="45">
        <f t="shared" si="16"/>
        <v>4.7674418604651166E-2</v>
      </c>
      <c r="U74" s="45">
        <f t="shared" si="17"/>
        <v>3.425925925925926E-2</v>
      </c>
      <c r="W74" s="2">
        <v>1.1599999999999999</v>
      </c>
      <c r="X74" s="45">
        <f t="shared" si="19"/>
        <v>0.82246740220661985</v>
      </c>
      <c r="Y74" s="45">
        <f t="shared" si="20"/>
        <v>0.79720015134317057</v>
      </c>
      <c r="Z74" s="45">
        <f t="shared" si="21"/>
        <v>0.77595115077501176</v>
      </c>
      <c r="AA74" s="45">
        <f t="shared" si="22"/>
        <v>0.75258620689655176</v>
      </c>
      <c r="AB74" s="45">
        <f t="shared" si="23"/>
        <v>0.75604395604395602</v>
      </c>
    </row>
    <row r="75" spans="9:28" x14ac:dyDescent="0.3">
      <c r="I75" s="2">
        <v>1.24</v>
      </c>
      <c r="J75" s="4">
        <v>83</v>
      </c>
      <c r="K75" s="4">
        <v>101</v>
      </c>
      <c r="L75" s="4">
        <v>99</v>
      </c>
      <c r="M75" s="4">
        <v>53</v>
      </c>
      <c r="N75" s="4">
        <v>33</v>
      </c>
      <c r="P75" s="2">
        <v>1.24</v>
      </c>
      <c r="Q75" s="45">
        <f t="shared" si="13"/>
        <v>3.8604651162790694E-2</v>
      </c>
      <c r="R75" s="45">
        <f t="shared" si="14"/>
        <v>3.1811023622047241E-2</v>
      </c>
      <c r="S75" s="45">
        <f t="shared" si="15"/>
        <v>3.3491204330175911E-2</v>
      </c>
      <c r="T75" s="45">
        <f t="shared" si="16"/>
        <v>2.6224641266699655E-2</v>
      </c>
      <c r="U75" s="45">
        <f t="shared" si="17"/>
        <v>2.8546712802768166E-2</v>
      </c>
      <c r="W75" s="2">
        <v>1.24</v>
      </c>
      <c r="X75" s="45">
        <f t="shared" si="19"/>
        <v>0.91290661070304302</v>
      </c>
      <c r="Y75" s="45">
        <f t="shared" si="20"/>
        <v>0.9142614601018676</v>
      </c>
      <c r="Z75" s="45">
        <f t="shared" si="21"/>
        <v>0.8868571428571429</v>
      </c>
      <c r="AA75" s="45">
        <f t="shared" si="22"/>
        <v>0.87788018433179726</v>
      </c>
      <c r="AB75" s="45">
        <f t="shared" si="23"/>
        <v>0.82352941176470595</v>
      </c>
    </row>
    <row r="76" spans="9:28" x14ac:dyDescent="0.3">
      <c r="I76" s="2">
        <v>0</v>
      </c>
      <c r="J76" s="4">
        <v>6</v>
      </c>
      <c r="K76" s="4">
        <v>21</v>
      </c>
      <c r="L76" s="4">
        <v>16</v>
      </c>
      <c r="M76" s="4">
        <v>10</v>
      </c>
      <c r="N76" s="4">
        <v>5</v>
      </c>
      <c r="P76" s="2">
        <v>0</v>
      </c>
      <c r="Q76" s="45">
        <f t="shared" si="13"/>
        <v>1.0830324909747292E-2</v>
      </c>
      <c r="R76" s="45">
        <f t="shared" si="14"/>
        <v>1.7933390264730998E-2</v>
      </c>
      <c r="S76" s="45">
        <f t="shared" si="15"/>
        <v>1.0589013898080741E-2</v>
      </c>
      <c r="T76" s="45">
        <f t="shared" si="16"/>
        <v>7.0871722182849041E-3</v>
      </c>
      <c r="U76" s="45">
        <f t="shared" si="17"/>
        <v>4.5871559633027525E-3</v>
      </c>
      <c r="W76" s="2">
        <v>0</v>
      </c>
      <c r="X76" s="45">
        <f t="shared" si="19"/>
        <v>0.97909407665505221</v>
      </c>
      <c r="Y76" s="45">
        <f t="shared" si="20"/>
        <v>0.95930232558139528</v>
      </c>
      <c r="Z76" s="45">
        <f t="shared" si="21"/>
        <v>0.97222222222222221</v>
      </c>
      <c r="AA76" s="45">
        <f t="shared" si="22"/>
        <v>0.97826086956521729</v>
      </c>
      <c r="AB76" s="45">
        <f t="shared" si="23"/>
        <v>0.98412698412698407</v>
      </c>
    </row>
    <row r="77" spans="9:28" x14ac:dyDescent="0.3">
      <c r="I77" s="2">
        <v>0.5</v>
      </c>
      <c r="J77" s="4">
        <v>1</v>
      </c>
      <c r="K77" s="4">
        <v>5</v>
      </c>
      <c r="L77" s="4">
        <v>5</v>
      </c>
      <c r="M77" s="4">
        <v>1</v>
      </c>
      <c r="N77" s="4">
        <v>4</v>
      </c>
      <c r="P77" s="2">
        <v>0.5</v>
      </c>
      <c r="Q77" s="45">
        <f t="shared" si="13"/>
        <v>6.024096385542169E-3</v>
      </c>
      <c r="R77" s="45">
        <f t="shared" si="14"/>
        <v>1.0638297872340425E-2</v>
      </c>
      <c r="S77" s="45">
        <f t="shared" si="15"/>
        <v>6.3938618925831201E-3</v>
      </c>
      <c r="T77" s="45">
        <f t="shared" si="16"/>
        <v>1.1820330969267139E-3</v>
      </c>
      <c r="U77" s="45">
        <f t="shared" si="17"/>
        <v>5.4054054054054057E-3</v>
      </c>
      <c r="W77" s="2">
        <v>0.5</v>
      </c>
      <c r="X77" s="45">
        <f t="shared" si="19"/>
        <v>0.99099099099099108</v>
      </c>
      <c r="Y77" s="45">
        <f t="shared" si="20"/>
        <v>0.98402555910543132</v>
      </c>
      <c r="Z77" s="45">
        <f t="shared" si="21"/>
        <v>0.98903508771929816</v>
      </c>
      <c r="AA77" s="45">
        <f t="shared" si="22"/>
        <v>0.99774266365688502</v>
      </c>
      <c r="AB77" s="45">
        <f t="shared" si="23"/>
        <v>0.989041095890411</v>
      </c>
    </row>
    <row r="78" spans="9:28" x14ac:dyDescent="0.3">
      <c r="I78" s="2">
        <v>0.9</v>
      </c>
      <c r="J78" s="4">
        <v>0</v>
      </c>
      <c r="K78" s="4">
        <v>0</v>
      </c>
      <c r="L78" s="4">
        <v>0</v>
      </c>
      <c r="M78" s="4">
        <v>1</v>
      </c>
      <c r="N78" s="4">
        <v>0</v>
      </c>
      <c r="P78" s="2">
        <v>0.9</v>
      </c>
      <c r="Q78" s="45">
        <f t="shared" si="13"/>
        <v>0</v>
      </c>
      <c r="R78" s="45">
        <f t="shared" si="14"/>
        <v>0</v>
      </c>
      <c r="S78" s="45">
        <f t="shared" si="15"/>
        <v>0</v>
      </c>
      <c r="T78" s="45">
        <f t="shared" si="16"/>
        <v>1.2658227848101266E-2</v>
      </c>
      <c r="U78" s="45">
        <f t="shared" si="17"/>
        <v>0</v>
      </c>
      <c r="W78" s="2">
        <v>0.9</v>
      </c>
      <c r="X78" s="45">
        <f t="shared" si="19"/>
        <v>1</v>
      </c>
      <c r="Y78" s="45">
        <f t="shared" si="20"/>
        <v>1</v>
      </c>
      <c r="Z78" s="45">
        <f t="shared" si="21"/>
        <v>1</v>
      </c>
      <c r="AA78" s="45">
        <f t="shared" si="22"/>
        <v>0.97916666666666674</v>
      </c>
      <c r="AB78" s="45">
        <f t="shared" si="23"/>
        <v>1</v>
      </c>
    </row>
    <row r="79" spans="9:28" x14ac:dyDescent="0.3">
      <c r="P79" t="s">
        <v>245</v>
      </c>
    </row>
    <row r="81" spans="2:28" x14ac:dyDescent="0.3">
      <c r="B81" s="60" t="s">
        <v>227</v>
      </c>
      <c r="C81" s="60"/>
      <c r="D81" s="60"/>
      <c r="E81" s="60"/>
      <c r="F81" s="60"/>
      <c r="G81" s="60"/>
      <c r="I81" s="60" t="s">
        <v>216</v>
      </c>
      <c r="J81" s="60"/>
      <c r="K81" s="60"/>
      <c r="L81" s="60"/>
      <c r="M81" s="60"/>
      <c r="N81" s="60"/>
      <c r="P81" s="60" t="s">
        <v>216</v>
      </c>
      <c r="Q81" s="60"/>
      <c r="R81" s="60"/>
      <c r="S81" s="60"/>
      <c r="T81" s="60"/>
      <c r="U81" s="60"/>
      <c r="W81" s="60" t="s">
        <v>243</v>
      </c>
      <c r="X81" s="60"/>
      <c r="Y81" s="60"/>
      <c r="Z81" s="60"/>
      <c r="AA81" s="60"/>
      <c r="AB81" s="60"/>
    </row>
    <row r="82" spans="2:28" x14ac:dyDescent="0.3">
      <c r="B82" s="96" t="s">
        <v>171</v>
      </c>
      <c r="C82" s="67" t="s">
        <v>23</v>
      </c>
      <c r="D82" s="67"/>
      <c r="E82" s="67"/>
      <c r="F82" s="67"/>
      <c r="G82" s="67"/>
      <c r="I82" s="96" t="s">
        <v>171</v>
      </c>
      <c r="J82" s="67" t="s">
        <v>23</v>
      </c>
      <c r="K82" s="67"/>
      <c r="L82" s="67"/>
      <c r="M82" s="67"/>
      <c r="N82" s="67"/>
      <c r="P82" s="96" t="s">
        <v>171</v>
      </c>
      <c r="Q82" s="67" t="s">
        <v>23</v>
      </c>
      <c r="R82" s="67"/>
      <c r="S82" s="67"/>
      <c r="T82" s="67"/>
      <c r="U82" s="67"/>
      <c r="W82" s="96" t="s">
        <v>171</v>
      </c>
      <c r="X82" s="67" t="s">
        <v>23</v>
      </c>
      <c r="Y82" s="67"/>
      <c r="Z82" s="67"/>
      <c r="AA82" s="67"/>
      <c r="AB82" s="67"/>
    </row>
    <row r="83" spans="2:28" x14ac:dyDescent="0.3">
      <c r="B83" s="96"/>
      <c r="C83" s="2">
        <v>4</v>
      </c>
      <c r="D83" s="2">
        <v>6</v>
      </c>
      <c r="E83" s="2">
        <v>8</v>
      </c>
      <c r="F83" s="2">
        <v>10</v>
      </c>
      <c r="G83" s="2">
        <v>12</v>
      </c>
      <c r="I83" s="96"/>
      <c r="J83" s="2">
        <v>4</v>
      </c>
      <c r="K83" s="2">
        <v>6</v>
      </c>
      <c r="L83" s="2">
        <v>8</v>
      </c>
      <c r="M83" s="2">
        <v>10</v>
      </c>
      <c r="N83" s="2">
        <v>12</v>
      </c>
      <c r="P83" s="96"/>
      <c r="Q83" s="2">
        <v>4</v>
      </c>
      <c r="R83" s="2">
        <v>6</v>
      </c>
      <c r="S83" s="2">
        <v>8</v>
      </c>
      <c r="T83" s="2">
        <v>10</v>
      </c>
      <c r="U83" s="2">
        <v>12</v>
      </c>
      <c r="W83" s="96"/>
      <c r="X83" s="2">
        <v>4</v>
      </c>
      <c r="Y83" s="2">
        <v>6</v>
      </c>
      <c r="Z83" s="2">
        <v>8</v>
      </c>
      <c r="AA83" s="2">
        <v>10</v>
      </c>
      <c r="AB83" s="2">
        <v>12</v>
      </c>
    </row>
    <row r="84" spans="2:28" x14ac:dyDescent="0.3">
      <c r="B84" s="2">
        <v>4</v>
      </c>
      <c r="C84" s="4">
        <v>212</v>
      </c>
      <c r="D84" s="4">
        <v>98</v>
      </c>
      <c r="E84" s="4">
        <v>33</v>
      </c>
      <c r="F84" s="4">
        <v>14</v>
      </c>
      <c r="G84" s="4">
        <v>9</v>
      </c>
      <c r="I84" s="2">
        <v>4</v>
      </c>
      <c r="J84" s="4">
        <v>18</v>
      </c>
      <c r="K84" s="4">
        <v>5</v>
      </c>
      <c r="L84" s="4">
        <v>0</v>
      </c>
      <c r="M84" s="4">
        <v>0</v>
      </c>
      <c r="N84" s="4">
        <v>0</v>
      </c>
      <c r="P84" s="2">
        <v>4</v>
      </c>
      <c r="Q84" s="45">
        <f t="shared" ref="Q84:Q94" si="24">J84/C84</f>
        <v>8.4905660377358486E-2</v>
      </c>
      <c r="R84" s="45">
        <f t="shared" ref="R84:R94" si="25">K84/D84</f>
        <v>5.1020408163265307E-2</v>
      </c>
      <c r="S84" s="45">
        <f t="shared" ref="S84:S94" si="26">L84/E84</f>
        <v>0</v>
      </c>
      <c r="T84" s="45">
        <f t="shared" ref="T84:T94" si="27">M84/F84</f>
        <v>0</v>
      </c>
      <c r="U84" s="45">
        <f t="shared" ref="U84:U94" si="28">N84/G84</f>
        <v>0</v>
      </c>
      <c r="W84" s="2">
        <v>4</v>
      </c>
      <c r="X84" s="45">
        <f>(J84+J102)/(C84+C102)</f>
        <v>8.4507042253521125E-2</v>
      </c>
      <c r="Y84" s="45">
        <f t="shared" ref="Y84:AB84" si="29">(K84+K102)/(D84+D102)</f>
        <v>4.9504950495049507E-2</v>
      </c>
      <c r="Z84" s="45">
        <f t="shared" si="29"/>
        <v>0</v>
      </c>
      <c r="AA84" s="45">
        <f t="shared" si="29"/>
        <v>0</v>
      </c>
      <c r="AB84" s="45">
        <f t="shared" si="29"/>
        <v>0</v>
      </c>
    </row>
    <row r="85" spans="2:28" x14ac:dyDescent="0.3">
      <c r="B85" s="2">
        <v>3</v>
      </c>
      <c r="C85" s="4">
        <v>112</v>
      </c>
      <c r="D85" s="4">
        <v>85</v>
      </c>
      <c r="E85" s="4">
        <v>51</v>
      </c>
      <c r="F85" s="4">
        <v>17</v>
      </c>
      <c r="G85" s="4">
        <v>3</v>
      </c>
      <c r="I85" s="2">
        <v>3</v>
      </c>
      <c r="J85" s="4">
        <v>14</v>
      </c>
      <c r="K85" s="4">
        <v>6</v>
      </c>
      <c r="L85" s="4">
        <v>2</v>
      </c>
      <c r="M85" s="4">
        <v>1</v>
      </c>
      <c r="N85" s="4">
        <v>0</v>
      </c>
      <c r="P85" s="2">
        <v>3</v>
      </c>
      <c r="Q85" s="45">
        <f t="shared" si="24"/>
        <v>0.125</v>
      </c>
      <c r="R85" s="45">
        <f t="shared" si="25"/>
        <v>7.0588235294117646E-2</v>
      </c>
      <c r="S85" s="45">
        <f t="shared" si="26"/>
        <v>3.9215686274509803E-2</v>
      </c>
      <c r="T85" s="45">
        <f t="shared" si="27"/>
        <v>5.8823529411764705E-2</v>
      </c>
      <c r="U85" s="45">
        <f t="shared" si="28"/>
        <v>0</v>
      </c>
      <c r="W85" s="2">
        <v>3</v>
      </c>
      <c r="X85" s="45">
        <f t="shared" ref="X85:X96" si="30">(J85+J103)/(C85+C103)</f>
        <v>0.12173913043478261</v>
      </c>
      <c r="Y85" s="45">
        <f t="shared" ref="Y85:Y96" si="31">(K85+K103)/(D85+D103)</f>
        <v>6.5934065934065936E-2</v>
      </c>
      <c r="Z85" s="45">
        <f t="shared" ref="Z85:Z96" si="32">(L85+L103)/(E85+E103)</f>
        <v>3.7735849056603772E-2</v>
      </c>
      <c r="AA85" s="45">
        <f t="shared" ref="AA85:AA96" si="33">(M85+M103)/(F85+F103)</f>
        <v>5.8823529411764705E-2</v>
      </c>
      <c r="AB85" s="45">
        <f t="shared" ref="AB85:AB96" si="34">(N85+N103)/(G85+G103)</f>
        <v>0</v>
      </c>
    </row>
    <row r="86" spans="2:28" x14ac:dyDescent="0.3">
      <c r="B86" s="2">
        <v>3.32</v>
      </c>
      <c r="C86" s="4">
        <v>567</v>
      </c>
      <c r="D86" s="4">
        <v>340</v>
      </c>
      <c r="E86" s="4">
        <v>139</v>
      </c>
      <c r="F86" s="4">
        <v>72</v>
      </c>
      <c r="G86" s="4">
        <v>28</v>
      </c>
      <c r="I86" s="2">
        <v>3.32</v>
      </c>
      <c r="J86" s="4">
        <v>70</v>
      </c>
      <c r="K86" s="4">
        <v>23</v>
      </c>
      <c r="L86" s="4">
        <v>8</v>
      </c>
      <c r="M86" s="4">
        <v>5</v>
      </c>
      <c r="N86" s="4">
        <v>0</v>
      </c>
      <c r="P86" s="2">
        <v>3.32</v>
      </c>
      <c r="Q86" s="45">
        <f t="shared" si="24"/>
        <v>0.12345679012345678</v>
      </c>
      <c r="R86" s="45">
        <f t="shared" si="25"/>
        <v>6.7647058823529407E-2</v>
      </c>
      <c r="S86" s="45">
        <f t="shared" si="26"/>
        <v>5.7553956834532377E-2</v>
      </c>
      <c r="T86" s="45">
        <f t="shared" si="27"/>
        <v>6.9444444444444448E-2</v>
      </c>
      <c r="U86" s="45">
        <f t="shared" si="28"/>
        <v>0</v>
      </c>
      <c r="W86" s="2">
        <v>3.32</v>
      </c>
      <c r="X86" s="45">
        <f t="shared" si="30"/>
        <v>0.12520593080724876</v>
      </c>
      <c r="Y86" s="45">
        <f t="shared" si="31"/>
        <v>6.1170212765957445E-2</v>
      </c>
      <c r="Z86" s="45">
        <f t="shared" si="32"/>
        <v>0.05</v>
      </c>
      <c r="AA86" s="45">
        <f t="shared" si="33"/>
        <v>6.3291139240506333E-2</v>
      </c>
      <c r="AB86" s="45">
        <f t="shared" si="34"/>
        <v>0</v>
      </c>
    </row>
    <row r="87" spans="2:28" x14ac:dyDescent="0.3">
      <c r="B87" s="2">
        <v>3.52</v>
      </c>
      <c r="C87" s="4">
        <v>925</v>
      </c>
      <c r="D87" s="4">
        <v>395</v>
      </c>
      <c r="E87" s="4">
        <v>163</v>
      </c>
      <c r="F87" s="4">
        <v>70</v>
      </c>
      <c r="G87" s="4">
        <v>49</v>
      </c>
      <c r="I87" s="2">
        <v>3.52</v>
      </c>
      <c r="J87" s="4">
        <v>166</v>
      </c>
      <c r="K87" s="4">
        <v>52</v>
      </c>
      <c r="L87" s="4">
        <v>6</v>
      </c>
      <c r="M87" s="4">
        <v>1</v>
      </c>
      <c r="N87" s="4">
        <v>1</v>
      </c>
      <c r="P87" s="2">
        <v>3.52</v>
      </c>
      <c r="Q87" s="45">
        <f t="shared" si="24"/>
        <v>0.17945945945945946</v>
      </c>
      <c r="R87" s="45">
        <f t="shared" si="25"/>
        <v>0.13164556962025317</v>
      </c>
      <c r="S87" s="45">
        <f t="shared" si="26"/>
        <v>3.6809815950920248E-2</v>
      </c>
      <c r="T87" s="45">
        <f t="shared" si="27"/>
        <v>1.4285714285714285E-2</v>
      </c>
      <c r="U87" s="45">
        <f t="shared" si="28"/>
        <v>2.0408163265306121E-2</v>
      </c>
      <c r="W87" s="2">
        <v>3.52</v>
      </c>
      <c r="X87" s="45">
        <f t="shared" si="30"/>
        <v>0.17560462670872765</v>
      </c>
      <c r="Y87" s="45">
        <f t="shared" si="31"/>
        <v>0.13054187192118227</v>
      </c>
      <c r="Z87" s="45">
        <f t="shared" si="32"/>
        <v>3.5294117647058823E-2</v>
      </c>
      <c r="AA87" s="45">
        <f t="shared" si="33"/>
        <v>1.2500000000000001E-2</v>
      </c>
      <c r="AB87" s="45">
        <f t="shared" si="34"/>
        <v>1.9230769230769232E-2</v>
      </c>
    </row>
    <row r="88" spans="2:28" x14ac:dyDescent="0.3">
      <c r="B88" s="2">
        <v>2</v>
      </c>
      <c r="C88" s="4">
        <v>2739</v>
      </c>
      <c r="D88" s="4">
        <v>2179</v>
      </c>
      <c r="E88" s="4">
        <v>1235</v>
      </c>
      <c r="F88" s="4">
        <v>582</v>
      </c>
      <c r="G88" s="4">
        <v>255</v>
      </c>
      <c r="I88" s="2">
        <v>2</v>
      </c>
      <c r="J88" s="4">
        <v>629</v>
      </c>
      <c r="K88" s="4">
        <v>383</v>
      </c>
      <c r="L88" s="4">
        <v>157</v>
      </c>
      <c r="M88" s="4">
        <v>43</v>
      </c>
      <c r="N88" s="4">
        <v>7</v>
      </c>
      <c r="P88" s="2">
        <v>2</v>
      </c>
      <c r="Q88" s="45">
        <f t="shared" si="24"/>
        <v>0.22964585615188024</v>
      </c>
      <c r="R88" s="45">
        <f t="shared" si="25"/>
        <v>0.17576870123910052</v>
      </c>
      <c r="S88" s="45">
        <f t="shared" si="26"/>
        <v>0.12712550607287448</v>
      </c>
      <c r="T88" s="45">
        <f t="shared" si="27"/>
        <v>7.3883161512027493E-2</v>
      </c>
      <c r="U88" s="45">
        <f t="shared" si="28"/>
        <v>2.7450980392156862E-2</v>
      </c>
      <c r="W88" s="2">
        <v>2</v>
      </c>
      <c r="X88" s="45">
        <f t="shared" si="30"/>
        <v>0.22749822820694543</v>
      </c>
      <c r="Y88" s="45">
        <f t="shared" si="31"/>
        <v>0.17328042328042328</v>
      </c>
      <c r="Z88" s="45">
        <f t="shared" si="32"/>
        <v>0.12433661865049279</v>
      </c>
      <c r="AA88" s="45">
        <f t="shared" si="33"/>
        <v>7.0739549839228297E-2</v>
      </c>
      <c r="AB88" s="45">
        <f t="shared" si="34"/>
        <v>2.5830258302583026E-2</v>
      </c>
    </row>
    <row r="89" spans="2:28" x14ac:dyDescent="0.3">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5">
        <f t="shared" si="24"/>
        <v>0.26833740831295844</v>
      </c>
      <c r="R89" s="45">
        <f t="shared" si="25"/>
        <v>0.19680851063829788</v>
      </c>
      <c r="S89" s="45">
        <f t="shared" si="26"/>
        <v>0.15015641293013557</v>
      </c>
      <c r="T89" s="45">
        <f t="shared" si="27"/>
        <v>0.10379241516966067</v>
      </c>
      <c r="U89" s="45">
        <f t="shared" si="28"/>
        <v>4.784688995215311E-2</v>
      </c>
      <c r="W89" s="2">
        <v>2.2400000000000002</v>
      </c>
      <c r="X89" s="45">
        <f t="shared" si="30"/>
        <v>0.26148028092922743</v>
      </c>
      <c r="Y89" s="45">
        <f t="shared" si="31"/>
        <v>0.18912797281993204</v>
      </c>
      <c r="Z89" s="45">
        <f t="shared" si="32"/>
        <v>0.1453287197231834</v>
      </c>
      <c r="AA89" s="45">
        <f t="shared" si="33"/>
        <v>9.8070739549839234E-2</v>
      </c>
      <c r="AB89" s="45">
        <f t="shared" si="34"/>
        <v>4.9295774647887321E-2</v>
      </c>
    </row>
    <row r="90" spans="2:28" x14ac:dyDescent="0.3">
      <c r="B90" s="2">
        <v>2.4</v>
      </c>
      <c r="C90" s="4">
        <v>1377</v>
      </c>
      <c r="D90" s="4">
        <v>1134</v>
      </c>
      <c r="E90" s="4">
        <v>634</v>
      </c>
      <c r="F90" s="4">
        <v>314</v>
      </c>
      <c r="G90" s="4">
        <v>167</v>
      </c>
      <c r="I90" s="2">
        <v>2.4</v>
      </c>
      <c r="J90" s="4">
        <v>407</v>
      </c>
      <c r="K90" s="4">
        <v>250</v>
      </c>
      <c r="L90" s="4">
        <v>96</v>
      </c>
      <c r="M90" s="4">
        <v>24</v>
      </c>
      <c r="N90" s="4">
        <v>6</v>
      </c>
      <c r="P90" s="2">
        <v>2.4</v>
      </c>
      <c r="Q90" s="45">
        <f t="shared" si="24"/>
        <v>0.29557007988380535</v>
      </c>
      <c r="R90" s="45">
        <f t="shared" si="25"/>
        <v>0.22045855379188711</v>
      </c>
      <c r="S90" s="45">
        <f t="shared" si="26"/>
        <v>0.15141955835962145</v>
      </c>
      <c r="T90" s="45">
        <f t="shared" si="27"/>
        <v>7.6433121019108277E-2</v>
      </c>
      <c r="U90" s="45">
        <f t="shared" si="28"/>
        <v>3.5928143712574849E-2</v>
      </c>
      <c r="W90" s="2">
        <v>2.4</v>
      </c>
      <c r="X90" s="45">
        <f t="shared" si="30"/>
        <v>0.29641283826305853</v>
      </c>
      <c r="Y90" s="45">
        <f t="shared" si="31"/>
        <v>0.22078907435508346</v>
      </c>
      <c r="Z90" s="45">
        <f t="shared" si="32"/>
        <v>0.15364238410596026</v>
      </c>
      <c r="AA90" s="45">
        <f t="shared" si="33"/>
        <v>7.9896907216494839E-2</v>
      </c>
      <c r="AB90" s="45">
        <f t="shared" si="34"/>
        <v>4.2056074766355138E-2</v>
      </c>
    </row>
    <row r="91" spans="2:28" x14ac:dyDescent="0.3">
      <c r="B91" s="2">
        <v>1</v>
      </c>
      <c r="C91" s="4">
        <v>3062</v>
      </c>
      <c r="D91" s="4">
        <v>4088</v>
      </c>
      <c r="E91" s="4">
        <v>3617</v>
      </c>
      <c r="F91" s="4">
        <v>2370</v>
      </c>
      <c r="G91" s="4">
        <v>1429</v>
      </c>
      <c r="I91" s="2">
        <v>1</v>
      </c>
      <c r="J91" s="4">
        <v>1141</v>
      </c>
      <c r="K91" s="4">
        <v>1179</v>
      </c>
      <c r="L91" s="4">
        <v>823</v>
      </c>
      <c r="M91" s="4">
        <v>421</v>
      </c>
      <c r="N91" s="4">
        <v>147</v>
      </c>
      <c r="P91" s="2">
        <v>1</v>
      </c>
      <c r="Q91" s="45">
        <f t="shared" si="24"/>
        <v>0.3726322664924886</v>
      </c>
      <c r="R91" s="45">
        <f t="shared" si="25"/>
        <v>0.28840508806262233</v>
      </c>
      <c r="S91" s="45">
        <f t="shared" si="26"/>
        <v>0.22753663256842688</v>
      </c>
      <c r="T91" s="45">
        <f t="shared" si="27"/>
        <v>0.17763713080168778</v>
      </c>
      <c r="U91" s="45">
        <f t="shared" si="28"/>
        <v>0.10286913925822254</v>
      </c>
      <c r="W91" s="2">
        <v>1</v>
      </c>
      <c r="X91" s="45">
        <f t="shared" si="30"/>
        <v>0.36459948320413438</v>
      </c>
      <c r="Y91" s="45">
        <f t="shared" si="31"/>
        <v>0.27994839660892001</v>
      </c>
      <c r="Z91" s="45">
        <f t="shared" si="32"/>
        <v>0.22419783363989373</v>
      </c>
      <c r="AA91" s="45">
        <f t="shared" si="33"/>
        <v>0.17407071622846781</v>
      </c>
      <c r="AB91" s="45">
        <f t="shared" si="34"/>
        <v>0.10589410589410589</v>
      </c>
    </row>
    <row r="92" spans="2:28" x14ac:dyDescent="0.3">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5">
        <f t="shared" si="24"/>
        <v>0.4569640062597809</v>
      </c>
      <c r="R92" s="45">
        <f t="shared" si="25"/>
        <v>0.3911627906976744</v>
      </c>
      <c r="S92" s="45">
        <f t="shared" si="26"/>
        <v>0.29321266968325793</v>
      </c>
      <c r="T92" s="45">
        <f t="shared" si="27"/>
        <v>0.23934837092731828</v>
      </c>
      <c r="U92" s="45">
        <f t="shared" si="28"/>
        <v>0.17984832069339113</v>
      </c>
      <c r="W92" s="2">
        <v>1.1599999999999999</v>
      </c>
      <c r="X92" s="45">
        <f t="shared" si="30"/>
        <v>0.44867358708189159</v>
      </c>
      <c r="Y92" s="45">
        <f t="shared" si="31"/>
        <v>0.37533875338753386</v>
      </c>
      <c r="Z92" s="45">
        <f t="shared" si="32"/>
        <v>0.28501787455313615</v>
      </c>
      <c r="AA92" s="45">
        <f t="shared" si="33"/>
        <v>0.23558783477076714</v>
      </c>
      <c r="AB92" s="45">
        <f t="shared" si="34"/>
        <v>0.17421335379892555</v>
      </c>
    </row>
    <row r="93" spans="2:28" x14ac:dyDescent="0.3">
      <c r="B93" s="2">
        <v>1.24</v>
      </c>
      <c r="C93" s="4">
        <v>472</v>
      </c>
      <c r="D93" s="4">
        <v>797</v>
      </c>
      <c r="E93" s="4">
        <v>734</v>
      </c>
      <c r="F93" s="4">
        <v>586</v>
      </c>
      <c r="G93" s="4">
        <v>385</v>
      </c>
      <c r="I93" s="2">
        <v>1.24</v>
      </c>
      <c r="J93" s="4">
        <v>234</v>
      </c>
      <c r="K93" s="4">
        <v>317</v>
      </c>
      <c r="L93" s="4">
        <v>248</v>
      </c>
      <c r="M93" s="4">
        <v>141</v>
      </c>
      <c r="N93" s="4">
        <v>58</v>
      </c>
      <c r="P93" s="2">
        <v>1.24</v>
      </c>
      <c r="Q93" s="45">
        <f t="shared" si="24"/>
        <v>0.49576271186440679</v>
      </c>
      <c r="R93" s="45">
        <f t="shared" si="25"/>
        <v>0.39774153074027602</v>
      </c>
      <c r="S93" s="45">
        <f t="shared" si="26"/>
        <v>0.33787465940054495</v>
      </c>
      <c r="T93" s="45">
        <f t="shared" si="27"/>
        <v>0.24061433447098976</v>
      </c>
      <c r="U93" s="45">
        <f t="shared" si="28"/>
        <v>0.15064935064935064</v>
      </c>
      <c r="W93" s="2">
        <v>1.24</v>
      </c>
      <c r="X93" s="45">
        <f t="shared" si="30"/>
        <v>0.47976878612716761</v>
      </c>
      <c r="Y93" s="45">
        <f t="shared" si="31"/>
        <v>0.39204545454545453</v>
      </c>
      <c r="Z93" s="45">
        <f t="shared" si="32"/>
        <v>0.31783601014370244</v>
      </c>
      <c r="AA93" s="45">
        <f t="shared" si="33"/>
        <v>0.22687224669603523</v>
      </c>
      <c r="AB93" s="45">
        <f t="shared" si="34"/>
        <v>0.13848631239935588</v>
      </c>
    </row>
    <row r="94" spans="2:28" x14ac:dyDescent="0.3">
      <c r="B94" s="2">
        <v>0</v>
      </c>
      <c r="C94" s="4">
        <v>560</v>
      </c>
      <c r="D94" s="4">
        <v>1294</v>
      </c>
      <c r="E94" s="4">
        <v>1833</v>
      </c>
      <c r="F94" s="4">
        <v>1810</v>
      </c>
      <c r="G94" s="4">
        <v>1460</v>
      </c>
      <c r="I94" s="2">
        <v>0</v>
      </c>
      <c r="J94" s="4">
        <v>322</v>
      </c>
      <c r="K94" s="4">
        <v>656</v>
      </c>
      <c r="L94" s="4">
        <v>776</v>
      </c>
      <c r="M94" s="4">
        <v>688</v>
      </c>
      <c r="N94" s="4">
        <v>440</v>
      </c>
      <c r="P94" s="2">
        <v>0</v>
      </c>
      <c r="Q94" s="45">
        <f t="shared" si="24"/>
        <v>0.57499999999999996</v>
      </c>
      <c r="R94" s="45">
        <f t="shared" si="25"/>
        <v>0.50695517774343124</v>
      </c>
      <c r="S94" s="45">
        <f t="shared" si="26"/>
        <v>0.42334969994544464</v>
      </c>
      <c r="T94" s="45">
        <f t="shared" si="27"/>
        <v>0.38011049723756907</v>
      </c>
      <c r="U94" s="45">
        <f t="shared" si="28"/>
        <v>0.30136986301369861</v>
      </c>
      <c r="W94" s="2">
        <v>0</v>
      </c>
      <c r="X94" s="45">
        <f t="shared" si="30"/>
        <v>0.5516888433981576</v>
      </c>
      <c r="Y94" s="45">
        <f t="shared" si="31"/>
        <v>0.50159744408945683</v>
      </c>
      <c r="Z94" s="45">
        <f t="shared" si="32"/>
        <v>0.41858574911947982</v>
      </c>
      <c r="AA94" s="45">
        <f t="shared" si="33"/>
        <v>0.36750130412102244</v>
      </c>
      <c r="AB94" s="45">
        <f t="shared" si="34"/>
        <v>0.30217669654289375</v>
      </c>
    </row>
    <row r="95" spans="2:28" x14ac:dyDescent="0.3">
      <c r="B95" s="2">
        <v>0.5</v>
      </c>
      <c r="C95" s="4">
        <v>361</v>
      </c>
      <c r="D95" s="4">
        <v>947</v>
      </c>
      <c r="E95" s="4">
        <v>1532</v>
      </c>
      <c r="F95" s="4">
        <v>1593</v>
      </c>
      <c r="G95" s="4">
        <v>1318</v>
      </c>
      <c r="I95" s="2">
        <v>0.5</v>
      </c>
      <c r="J95" s="4">
        <v>276</v>
      </c>
      <c r="K95" s="4">
        <v>647</v>
      </c>
      <c r="L95" s="4">
        <v>927</v>
      </c>
      <c r="M95" s="4">
        <v>830</v>
      </c>
      <c r="N95" s="4">
        <v>596</v>
      </c>
      <c r="P95" s="2">
        <v>0.5</v>
      </c>
      <c r="Q95" s="45">
        <f t="shared" ref="Q95:Q96" si="35">J95/C95</f>
        <v>0.76454293628808867</v>
      </c>
      <c r="R95" s="45">
        <f t="shared" ref="R95:R96" si="36">K95/D95</f>
        <v>0.6832101372756072</v>
      </c>
      <c r="S95" s="45">
        <f t="shared" ref="S95:S96" si="37">L95/E95</f>
        <v>0.60509138381201044</v>
      </c>
      <c r="T95" s="45">
        <f t="shared" ref="T95:T96" si="38">M95/F95</f>
        <v>0.52102950408035154</v>
      </c>
      <c r="U95" s="45">
        <f t="shared" ref="U95:U96" si="39">N95/G95</f>
        <v>0.45220030349013657</v>
      </c>
      <c r="W95" s="2">
        <v>0.5</v>
      </c>
      <c r="X95" s="45">
        <f t="shared" si="30"/>
        <v>0.71511627906976749</v>
      </c>
      <c r="Y95" s="45">
        <f t="shared" si="31"/>
        <v>0.6541710665258712</v>
      </c>
      <c r="Z95" s="45">
        <f t="shared" si="32"/>
        <v>0.59143710587454368</v>
      </c>
      <c r="AA95" s="45">
        <f t="shared" si="33"/>
        <v>0.51777916406737368</v>
      </c>
      <c r="AB95" s="45">
        <f t="shared" si="34"/>
        <v>0.45178640030733769</v>
      </c>
    </row>
    <row r="96" spans="2:28" x14ac:dyDescent="0.3">
      <c r="B96" s="2">
        <v>0.9</v>
      </c>
      <c r="C96" s="4">
        <v>24</v>
      </c>
      <c r="D96" s="4">
        <v>82</v>
      </c>
      <c r="E96" s="4">
        <v>137</v>
      </c>
      <c r="F96" s="4">
        <v>153</v>
      </c>
      <c r="G96" s="4">
        <v>119</v>
      </c>
      <c r="I96" s="2">
        <v>0.9</v>
      </c>
      <c r="J96" s="4">
        <v>19</v>
      </c>
      <c r="K96" s="4">
        <v>61</v>
      </c>
      <c r="L96" s="4">
        <v>96</v>
      </c>
      <c r="M96" s="4">
        <v>100</v>
      </c>
      <c r="N96" s="4">
        <v>64</v>
      </c>
      <c r="P96" s="2">
        <v>0.9</v>
      </c>
      <c r="Q96" s="45">
        <f t="shared" si="35"/>
        <v>0.79166666666666663</v>
      </c>
      <c r="R96" s="45">
        <f t="shared" si="36"/>
        <v>0.74390243902439024</v>
      </c>
      <c r="S96" s="45">
        <f t="shared" si="37"/>
        <v>0.7007299270072993</v>
      </c>
      <c r="T96" s="45">
        <f t="shared" si="38"/>
        <v>0.65359477124183007</v>
      </c>
      <c r="U96" s="45">
        <f t="shared" si="39"/>
        <v>0.53781512605042014</v>
      </c>
      <c r="W96" s="2">
        <v>0.9</v>
      </c>
      <c r="X96" s="45">
        <f t="shared" si="30"/>
        <v>0.83783783783783783</v>
      </c>
      <c r="Y96" s="45">
        <f t="shared" si="31"/>
        <v>0.75206611570247939</v>
      </c>
      <c r="Z96" s="45">
        <f t="shared" si="32"/>
        <v>0.72558139534883725</v>
      </c>
      <c r="AA96" s="45">
        <f t="shared" si="33"/>
        <v>0.67355371900826444</v>
      </c>
      <c r="AB96" s="45">
        <f t="shared" si="34"/>
        <v>0.56497175141242939</v>
      </c>
    </row>
    <row r="99" spans="2:21" x14ac:dyDescent="0.3">
      <c r="B99" s="62" t="s">
        <v>229</v>
      </c>
      <c r="C99" s="63"/>
      <c r="D99" s="63"/>
      <c r="E99" s="63"/>
      <c r="F99" s="63"/>
      <c r="G99" s="64"/>
      <c r="I99" s="60" t="s">
        <v>221</v>
      </c>
      <c r="J99" s="60"/>
      <c r="K99" s="60"/>
      <c r="L99" s="60"/>
      <c r="M99" s="60"/>
      <c r="N99" s="60"/>
      <c r="P99" s="60" t="s">
        <v>221</v>
      </c>
      <c r="Q99" s="60"/>
      <c r="R99" s="60"/>
      <c r="S99" s="60"/>
      <c r="T99" s="60"/>
      <c r="U99" s="60"/>
    </row>
    <row r="100" spans="2:21" x14ac:dyDescent="0.3">
      <c r="B100" s="96" t="s">
        <v>171</v>
      </c>
      <c r="C100" s="67" t="s">
        <v>23</v>
      </c>
      <c r="D100" s="67"/>
      <c r="E100" s="67"/>
      <c r="F100" s="67"/>
      <c r="G100" s="67"/>
      <c r="I100" s="96" t="s">
        <v>171</v>
      </c>
      <c r="J100" s="67" t="s">
        <v>23</v>
      </c>
      <c r="K100" s="67"/>
      <c r="L100" s="67"/>
      <c r="M100" s="67"/>
      <c r="N100" s="67"/>
      <c r="P100" s="96" t="s">
        <v>171</v>
      </c>
      <c r="Q100" s="67" t="s">
        <v>23</v>
      </c>
      <c r="R100" s="67"/>
      <c r="S100" s="67"/>
      <c r="T100" s="67"/>
      <c r="U100" s="67"/>
    </row>
    <row r="101" spans="2:21" x14ac:dyDescent="0.3">
      <c r="B101" s="96"/>
      <c r="C101" s="2">
        <v>4</v>
      </c>
      <c r="D101" s="2">
        <v>6</v>
      </c>
      <c r="E101" s="2">
        <v>8</v>
      </c>
      <c r="F101" s="2">
        <v>10</v>
      </c>
      <c r="G101" s="2">
        <v>12</v>
      </c>
      <c r="I101" s="96"/>
      <c r="J101" s="2">
        <v>4</v>
      </c>
      <c r="K101" s="2">
        <v>6</v>
      </c>
      <c r="L101" s="2">
        <v>8</v>
      </c>
      <c r="M101" s="2">
        <v>10</v>
      </c>
      <c r="N101" s="2">
        <v>12</v>
      </c>
      <c r="P101" s="96"/>
      <c r="Q101" s="2">
        <v>4</v>
      </c>
      <c r="R101" s="2">
        <v>6</v>
      </c>
      <c r="S101" s="2">
        <v>8</v>
      </c>
      <c r="T101" s="2">
        <v>10</v>
      </c>
      <c r="U101" s="2">
        <v>12</v>
      </c>
    </row>
    <row r="102" spans="2:21" x14ac:dyDescent="0.3">
      <c r="B102" s="2">
        <v>4</v>
      </c>
      <c r="C102" s="4">
        <v>1</v>
      </c>
      <c r="D102" s="4">
        <v>3</v>
      </c>
      <c r="E102" s="4">
        <v>1</v>
      </c>
      <c r="F102" s="4">
        <v>1</v>
      </c>
      <c r="G102" s="4">
        <v>1</v>
      </c>
      <c r="I102" s="2">
        <v>4</v>
      </c>
      <c r="J102" s="4">
        <v>0</v>
      </c>
      <c r="K102" s="4">
        <v>0</v>
      </c>
      <c r="L102" s="4">
        <v>0</v>
      </c>
      <c r="M102" s="4">
        <v>0</v>
      </c>
      <c r="N102" s="4">
        <v>0</v>
      </c>
      <c r="P102" s="2">
        <v>4</v>
      </c>
      <c r="Q102" s="45">
        <f t="shared" ref="Q102:Q112" si="40">J102/C102</f>
        <v>0</v>
      </c>
      <c r="R102" s="45">
        <f t="shared" ref="R102:R112" si="41">K102/D102</f>
        <v>0</v>
      </c>
      <c r="S102" s="45">
        <f t="shared" ref="S102:S112" si="42">L102/E102</f>
        <v>0</v>
      </c>
      <c r="T102" s="45">
        <f t="shared" ref="T102:T112" si="43">M102/F102</f>
        <v>0</v>
      </c>
      <c r="U102" s="45">
        <f t="shared" ref="U102:U112" si="44">N102/G102</f>
        <v>0</v>
      </c>
    </row>
    <row r="103" spans="2:21" x14ac:dyDescent="0.3">
      <c r="B103" s="2">
        <v>3</v>
      </c>
      <c r="C103" s="4">
        <v>3</v>
      </c>
      <c r="D103" s="4">
        <v>6</v>
      </c>
      <c r="E103" s="4">
        <v>2</v>
      </c>
      <c r="F103" s="4">
        <v>0</v>
      </c>
      <c r="G103" s="4">
        <v>0</v>
      </c>
      <c r="I103" s="2">
        <v>3</v>
      </c>
      <c r="J103" s="4">
        <v>0</v>
      </c>
      <c r="K103" s="4">
        <v>0</v>
      </c>
      <c r="L103" s="4">
        <v>0</v>
      </c>
      <c r="M103" s="4">
        <v>0</v>
      </c>
      <c r="N103" s="4">
        <v>0</v>
      </c>
      <c r="P103" s="2">
        <v>3</v>
      </c>
      <c r="Q103" s="45">
        <f t="shared" si="40"/>
        <v>0</v>
      </c>
      <c r="R103" s="45">
        <f t="shared" si="41"/>
        <v>0</v>
      </c>
      <c r="S103" s="45">
        <f t="shared" si="42"/>
        <v>0</v>
      </c>
      <c r="T103" s="45" t="e">
        <f t="shared" si="43"/>
        <v>#DIV/0!</v>
      </c>
      <c r="U103" s="45" t="e">
        <f t="shared" si="44"/>
        <v>#DIV/0!</v>
      </c>
    </row>
    <row r="104" spans="2:21" x14ac:dyDescent="0.3">
      <c r="B104" s="2">
        <v>3.32</v>
      </c>
      <c r="C104" s="4">
        <v>40</v>
      </c>
      <c r="D104" s="4">
        <v>36</v>
      </c>
      <c r="E104" s="4">
        <v>21</v>
      </c>
      <c r="F104" s="4">
        <v>7</v>
      </c>
      <c r="G104" s="4">
        <v>1</v>
      </c>
      <c r="I104" s="2">
        <v>3.32</v>
      </c>
      <c r="J104" s="4">
        <v>6</v>
      </c>
      <c r="K104" s="4">
        <v>0</v>
      </c>
      <c r="L104" s="4">
        <v>0</v>
      </c>
      <c r="M104" s="4">
        <v>0</v>
      </c>
      <c r="N104" s="4">
        <v>0</v>
      </c>
      <c r="P104" s="2">
        <v>3.32</v>
      </c>
      <c r="Q104" s="45">
        <f t="shared" si="40"/>
        <v>0.15</v>
      </c>
      <c r="R104" s="45">
        <f t="shared" si="41"/>
        <v>0</v>
      </c>
      <c r="S104" s="45">
        <f t="shared" si="42"/>
        <v>0</v>
      </c>
      <c r="T104" s="45">
        <f t="shared" si="43"/>
        <v>0</v>
      </c>
      <c r="U104" s="45">
        <f t="shared" si="44"/>
        <v>0</v>
      </c>
    </row>
    <row r="105" spans="2:21" x14ac:dyDescent="0.3">
      <c r="B105" s="2">
        <v>3.52</v>
      </c>
      <c r="C105" s="4">
        <v>26</v>
      </c>
      <c r="D105" s="4">
        <v>11</v>
      </c>
      <c r="E105" s="4">
        <v>7</v>
      </c>
      <c r="F105" s="4">
        <v>10</v>
      </c>
      <c r="G105" s="4">
        <v>3</v>
      </c>
      <c r="I105" s="2">
        <v>3.52</v>
      </c>
      <c r="J105" s="4">
        <v>1</v>
      </c>
      <c r="K105" s="4">
        <v>1</v>
      </c>
      <c r="L105" s="4">
        <v>0</v>
      </c>
      <c r="M105" s="4">
        <v>0</v>
      </c>
      <c r="N105" s="4">
        <v>0</v>
      </c>
      <c r="P105" s="2">
        <v>3.52</v>
      </c>
      <c r="Q105" s="45">
        <f t="shared" si="40"/>
        <v>3.8461538461538464E-2</v>
      </c>
      <c r="R105" s="45">
        <f t="shared" si="41"/>
        <v>9.0909090909090912E-2</v>
      </c>
      <c r="S105" s="45">
        <f t="shared" si="42"/>
        <v>0</v>
      </c>
      <c r="T105" s="45">
        <f t="shared" si="43"/>
        <v>0</v>
      </c>
      <c r="U105" s="45">
        <f t="shared" si="44"/>
        <v>0</v>
      </c>
    </row>
    <row r="106" spans="2:21" x14ac:dyDescent="0.3">
      <c r="B106" s="2">
        <v>2</v>
      </c>
      <c r="C106" s="4">
        <v>83</v>
      </c>
      <c r="D106" s="4">
        <v>89</v>
      </c>
      <c r="E106" s="4">
        <v>84</v>
      </c>
      <c r="F106" s="4">
        <v>40</v>
      </c>
      <c r="G106" s="4">
        <v>16</v>
      </c>
      <c r="I106" s="2">
        <v>2</v>
      </c>
      <c r="J106" s="4">
        <v>13</v>
      </c>
      <c r="K106" s="4">
        <v>10</v>
      </c>
      <c r="L106" s="4">
        <v>7</v>
      </c>
      <c r="M106" s="4">
        <v>1</v>
      </c>
      <c r="N106" s="4">
        <v>0</v>
      </c>
      <c r="P106" s="2">
        <v>2</v>
      </c>
      <c r="Q106" s="45">
        <f t="shared" si="40"/>
        <v>0.15662650602409639</v>
      </c>
      <c r="R106" s="45">
        <f t="shared" si="41"/>
        <v>0.11235955056179775</v>
      </c>
      <c r="S106" s="45">
        <f t="shared" si="42"/>
        <v>8.3333333333333329E-2</v>
      </c>
      <c r="T106" s="45">
        <f t="shared" si="43"/>
        <v>2.5000000000000001E-2</v>
      </c>
      <c r="U106" s="45">
        <f t="shared" si="44"/>
        <v>0</v>
      </c>
    </row>
    <row r="107" spans="2:21" x14ac:dyDescent="0.3">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5">
        <f t="shared" si="40"/>
        <v>0.20930232558139536</v>
      </c>
      <c r="R107" s="45">
        <f t="shared" si="41"/>
        <v>0.14503816793893129</v>
      </c>
      <c r="S107" s="45">
        <f t="shared" si="42"/>
        <v>0.12182741116751269</v>
      </c>
      <c r="T107" s="45">
        <f t="shared" si="43"/>
        <v>7.43801652892562E-2</v>
      </c>
      <c r="U107" s="45">
        <f t="shared" si="44"/>
        <v>5.3333333333333337E-2</v>
      </c>
    </row>
    <row r="108" spans="2:21" x14ac:dyDescent="0.3">
      <c r="B108" s="2">
        <v>2.4</v>
      </c>
      <c r="C108" s="4">
        <v>212</v>
      </c>
      <c r="D108" s="4">
        <v>184</v>
      </c>
      <c r="E108" s="4">
        <v>121</v>
      </c>
      <c r="F108" s="4">
        <v>74</v>
      </c>
      <c r="G108" s="4">
        <v>47</v>
      </c>
      <c r="I108" s="2">
        <v>2.4</v>
      </c>
      <c r="J108" s="4">
        <v>64</v>
      </c>
      <c r="K108" s="4">
        <v>41</v>
      </c>
      <c r="L108" s="4">
        <v>20</v>
      </c>
      <c r="M108" s="4">
        <v>7</v>
      </c>
      <c r="N108" s="4">
        <v>3</v>
      </c>
      <c r="P108" s="2">
        <v>2.4</v>
      </c>
      <c r="Q108" s="45">
        <f t="shared" si="40"/>
        <v>0.30188679245283018</v>
      </c>
      <c r="R108" s="45">
        <f t="shared" si="41"/>
        <v>0.22282608695652173</v>
      </c>
      <c r="S108" s="45">
        <f t="shared" si="42"/>
        <v>0.16528925619834711</v>
      </c>
      <c r="T108" s="45">
        <f t="shared" si="43"/>
        <v>9.45945945945946E-2</v>
      </c>
      <c r="U108" s="45">
        <f t="shared" si="44"/>
        <v>6.3829787234042548E-2</v>
      </c>
    </row>
    <row r="109" spans="2:21" x14ac:dyDescent="0.3">
      <c r="B109" s="2">
        <v>1</v>
      </c>
      <c r="C109" s="4">
        <v>808</v>
      </c>
      <c r="D109" s="4">
        <v>1338</v>
      </c>
      <c r="E109" s="4">
        <v>1276</v>
      </c>
      <c r="F109" s="4">
        <v>939</v>
      </c>
      <c r="G109" s="4">
        <v>573</v>
      </c>
      <c r="I109" s="2">
        <v>1</v>
      </c>
      <c r="J109" s="4">
        <v>270</v>
      </c>
      <c r="K109" s="4">
        <v>340</v>
      </c>
      <c r="L109" s="4">
        <v>274</v>
      </c>
      <c r="M109" s="4">
        <v>155</v>
      </c>
      <c r="N109" s="4">
        <v>65</v>
      </c>
      <c r="P109" s="2">
        <v>1</v>
      </c>
      <c r="Q109" s="45">
        <f t="shared" si="40"/>
        <v>0.33415841584158418</v>
      </c>
      <c r="R109" s="45">
        <f t="shared" si="41"/>
        <v>0.25411061285500747</v>
      </c>
      <c r="S109" s="45">
        <f t="shared" si="42"/>
        <v>0.21473354231974923</v>
      </c>
      <c r="T109" s="45">
        <f t="shared" si="43"/>
        <v>0.1650692225772098</v>
      </c>
      <c r="U109" s="45">
        <f t="shared" si="44"/>
        <v>0.11343804537521815</v>
      </c>
    </row>
    <row r="110" spans="2:21" x14ac:dyDescent="0.3">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5">
        <f t="shared" si="40"/>
        <v>0.42543859649122806</v>
      </c>
      <c r="R110" s="45">
        <f t="shared" si="41"/>
        <v>0.33291770573566087</v>
      </c>
      <c r="S110" s="45">
        <f t="shared" si="42"/>
        <v>0.26412918108419836</v>
      </c>
      <c r="T110" s="45">
        <f t="shared" si="43"/>
        <v>0.2257001647446458</v>
      </c>
      <c r="U110" s="45">
        <f t="shared" si="44"/>
        <v>0.16052631578947368</v>
      </c>
    </row>
    <row r="111" spans="2:21" x14ac:dyDescent="0.3">
      <c r="B111" s="2">
        <v>1.24</v>
      </c>
      <c r="C111" s="4">
        <v>220</v>
      </c>
      <c r="D111" s="4">
        <v>435</v>
      </c>
      <c r="E111" s="4">
        <v>449</v>
      </c>
      <c r="F111" s="4">
        <v>322</v>
      </c>
      <c r="G111" s="4">
        <v>236</v>
      </c>
      <c r="I111" s="2">
        <v>1.24</v>
      </c>
      <c r="J111" s="4">
        <v>98</v>
      </c>
      <c r="K111" s="4">
        <v>166</v>
      </c>
      <c r="L111" s="4">
        <v>128</v>
      </c>
      <c r="M111" s="4">
        <v>65</v>
      </c>
      <c r="N111" s="4">
        <v>28</v>
      </c>
      <c r="P111" s="2">
        <v>1.24</v>
      </c>
      <c r="Q111" s="45">
        <f t="shared" si="40"/>
        <v>0.44545454545454544</v>
      </c>
      <c r="R111" s="45">
        <f t="shared" si="41"/>
        <v>0.38160919540229887</v>
      </c>
      <c r="S111" s="45">
        <f t="shared" si="42"/>
        <v>0.28507795100222716</v>
      </c>
      <c r="T111" s="45">
        <f t="shared" si="43"/>
        <v>0.20186335403726707</v>
      </c>
      <c r="U111" s="45">
        <f t="shared" si="44"/>
        <v>0.11864406779661017</v>
      </c>
    </row>
    <row r="112" spans="2:21" x14ac:dyDescent="0.3">
      <c r="B112" s="2">
        <v>0</v>
      </c>
      <c r="C112" s="4">
        <v>417</v>
      </c>
      <c r="D112" s="4">
        <v>1210</v>
      </c>
      <c r="E112" s="4">
        <v>1858</v>
      </c>
      <c r="F112" s="4">
        <v>2024</v>
      </c>
      <c r="G112" s="4">
        <v>1664</v>
      </c>
      <c r="I112" s="2">
        <v>0</v>
      </c>
      <c r="J112" s="4">
        <v>217</v>
      </c>
      <c r="K112" s="4">
        <v>600</v>
      </c>
      <c r="L112" s="4">
        <v>769</v>
      </c>
      <c r="M112" s="4">
        <v>721</v>
      </c>
      <c r="N112" s="4">
        <v>504</v>
      </c>
      <c r="P112" s="2">
        <v>0</v>
      </c>
      <c r="Q112" s="45">
        <f t="shared" si="40"/>
        <v>0.52038369304556353</v>
      </c>
      <c r="R112" s="45">
        <f t="shared" si="41"/>
        <v>0.49586776859504134</v>
      </c>
      <c r="S112" s="45">
        <f t="shared" si="42"/>
        <v>0.41388589881593113</v>
      </c>
      <c r="T112" s="45">
        <f t="shared" si="43"/>
        <v>0.35622529644268774</v>
      </c>
      <c r="U112" s="45">
        <f t="shared" si="44"/>
        <v>0.30288461538461536</v>
      </c>
    </row>
    <row r="113" spans="2:28" x14ac:dyDescent="0.3">
      <c r="B113" s="2">
        <v>0.5</v>
      </c>
      <c r="C113" s="4">
        <v>327</v>
      </c>
      <c r="D113" s="4">
        <v>947</v>
      </c>
      <c r="E113" s="4">
        <v>1481</v>
      </c>
      <c r="F113" s="4">
        <v>1613</v>
      </c>
      <c r="G113" s="4">
        <v>1285</v>
      </c>
      <c r="I113" s="2">
        <v>0.5</v>
      </c>
      <c r="J113" s="4">
        <v>216</v>
      </c>
      <c r="K113" s="4">
        <v>592</v>
      </c>
      <c r="L113" s="4">
        <v>855</v>
      </c>
      <c r="M113" s="4">
        <v>830</v>
      </c>
      <c r="N113" s="4">
        <v>580</v>
      </c>
      <c r="P113" s="2">
        <v>0.5</v>
      </c>
      <c r="Q113" s="45">
        <f t="shared" ref="Q113:Q114" si="45">J113/C113</f>
        <v>0.66055045871559637</v>
      </c>
      <c r="R113" s="45">
        <f t="shared" ref="R113:R114" si="46">K113/D113</f>
        <v>0.62513199577613521</v>
      </c>
      <c r="S113" s="45">
        <f t="shared" ref="S113:S114" si="47">L113/E113</f>
        <v>0.57731262660364624</v>
      </c>
      <c r="T113" s="45">
        <f t="shared" ref="T113:T114" si="48">M113/F113</f>
        <v>0.51456912585244885</v>
      </c>
      <c r="U113" s="45">
        <f t="shared" ref="U113:U114" si="49">N113/G113</f>
        <v>0.45136186770428016</v>
      </c>
    </row>
    <row r="114" spans="2:28" x14ac:dyDescent="0.3">
      <c r="B114" s="2">
        <v>0.9</v>
      </c>
      <c r="C114" s="4">
        <v>13</v>
      </c>
      <c r="D114" s="4">
        <v>39</v>
      </c>
      <c r="E114" s="4">
        <v>78</v>
      </c>
      <c r="F114" s="4">
        <v>89</v>
      </c>
      <c r="G114" s="4">
        <v>58</v>
      </c>
      <c r="I114" s="2">
        <v>0.9</v>
      </c>
      <c r="J114" s="4">
        <v>12</v>
      </c>
      <c r="K114" s="4">
        <v>30</v>
      </c>
      <c r="L114" s="4">
        <v>60</v>
      </c>
      <c r="M114" s="4">
        <v>63</v>
      </c>
      <c r="N114" s="4">
        <v>36</v>
      </c>
      <c r="P114" s="2">
        <v>0.9</v>
      </c>
      <c r="Q114" s="45">
        <f t="shared" si="45"/>
        <v>0.92307692307692313</v>
      </c>
      <c r="R114" s="45">
        <f t="shared" si="46"/>
        <v>0.76923076923076927</v>
      </c>
      <c r="S114" s="45">
        <f t="shared" si="47"/>
        <v>0.76923076923076927</v>
      </c>
      <c r="T114" s="45">
        <f t="shared" si="48"/>
        <v>0.7078651685393258</v>
      </c>
      <c r="U114" s="45">
        <f t="shared" si="49"/>
        <v>0.62068965517241381</v>
      </c>
    </row>
    <row r="117" spans="2:28" x14ac:dyDescent="0.3">
      <c r="B117" s="60" t="s">
        <v>222</v>
      </c>
      <c r="C117" s="60"/>
      <c r="D117" s="60"/>
      <c r="E117" s="60"/>
      <c r="F117" s="60"/>
      <c r="G117" s="60"/>
      <c r="I117" s="60" t="s">
        <v>217</v>
      </c>
      <c r="J117" s="60"/>
      <c r="K117" s="60"/>
      <c r="L117" s="60"/>
      <c r="M117" s="60"/>
      <c r="N117" s="60"/>
      <c r="P117" s="60" t="s">
        <v>217</v>
      </c>
      <c r="Q117" s="60"/>
      <c r="R117" s="60"/>
      <c r="S117" s="60"/>
      <c r="T117" s="60"/>
      <c r="U117" s="60"/>
      <c r="W117" s="60" t="s">
        <v>239</v>
      </c>
      <c r="X117" s="60"/>
      <c r="Y117" s="60"/>
      <c r="Z117" s="60"/>
      <c r="AA117" s="60"/>
      <c r="AB117" s="60"/>
    </row>
    <row r="118" spans="2:28" x14ac:dyDescent="0.3">
      <c r="B118" s="96" t="s">
        <v>171</v>
      </c>
      <c r="C118" s="67" t="s">
        <v>23</v>
      </c>
      <c r="D118" s="67"/>
      <c r="E118" s="67"/>
      <c r="F118" s="67"/>
      <c r="G118" s="67"/>
      <c r="I118" s="96" t="s">
        <v>171</v>
      </c>
      <c r="J118" s="67" t="s">
        <v>23</v>
      </c>
      <c r="K118" s="67"/>
      <c r="L118" s="67"/>
      <c r="M118" s="67"/>
      <c r="N118" s="67"/>
      <c r="P118" s="96" t="s">
        <v>171</v>
      </c>
      <c r="Q118" s="67" t="s">
        <v>23</v>
      </c>
      <c r="R118" s="67"/>
      <c r="S118" s="67"/>
      <c r="T118" s="67"/>
      <c r="U118" s="67"/>
      <c r="W118" s="96" t="s">
        <v>171</v>
      </c>
      <c r="X118" s="67" t="s">
        <v>23</v>
      </c>
      <c r="Y118" s="67"/>
      <c r="Z118" s="67"/>
      <c r="AA118" s="67"/>
      <c r="AB118" s="67"/>
    </row>
    <row r="119" spans="2:28" x14ac:dyDescent="0.3">
      <c r="B119" s="96"/>
      <c r="C119" s="2">
        <v>4</v>
      </c>
      <c r="D119" s="2">
        <v>6</v>
      </c>
      <c r="E119" s="2">
        <v>8</v>
      </c>
      <c r="F119" s="2">
        <v>10</v>
      </c>
      <c r="G119" s="2">
        <v>12</v>
      </c>
      <c r="I119" s="96"/>
      <c r="J119" s="2">
        <v>4</v>
      </c>
      <c r="K119" s="2">
        <v>6</v>
      </c>
      <c r="L119" s="2">
        <v>8</v>
      </c>
      <c r="M119" s="2">
        <v>10</v>
      </c>
      <c r="N119" s="2">
        <v>12</v>
      </c>
      <c r="P119" s="96"/>
      <c r="Q119" s="2">
        <v>4</v>
      </c>
      <c r="R119" s="2">
        <v>6</v>
      </c>
      <c r="S119" s="2">
        <v>8</v>
      </c>
      <c r="T119" s="2">
        <v>10</v>
      </c>
      <c r="U119" s="2">
        <v>12</v>
      </c>
      <c r="W119" s="96"/>
      <c r="X119" s="2">
        <v>4</v>
      </c>
      <c r="Y119" s="2">
        <v>6</v>
      </c>
      <c r="Z119" s="2">
        <v>8</v>
      </c>
      <c r="AA119" s="2">
        <v>10</v>
      </c>
      <c r="AB119" s="2">
        <v>12</v>
      </c>
    </row>
    <row r="120" spans="2:28" x14ac:dyDescent="0.3">
      <c r="B120" s="2">
        <v>4</v>
      </c>
      <c r="C120" s="4">
        <v>3659</v>
      </c>
      <c r="D120" s="4">
        <v>706</v>
      </c>
      <c r="E120" s="4">
        <v>164</v>
      </c>
      <c r="F120" s="4">
        <v>54</v>
      </c>
      <c r="G120" s="4">
        <v>17</v>
      </c>
      <c r="I120" s="2">
        <v>4</v>
      </c>
      <c r="J120" s="4">
        <v>133</v>
      </c>
      <c r="K120" s="4">
        <v>14</v>
      </c>
      <c r="L120" s="4">
        <v>4</v>
      </c>
      <c r="M120" s="4">
        <v>1</v>
      </c>
      <c r="N120" s="4">
        <v>0</v>
      </c>
      <c r="P120" s="2">
        <v>4</v>
      </c>
      <c r="Q120" s="45">
        <f t="shared" ref="Q120:Q132" si="50">J120/C120</f>
        <v>3.6348729160972947E-2</v>
      </c>
      <c r="R120" s="45">
        <f t="shared" ref="R120:R132" si="51">K120/D120</f>
        <v>1.9830028328611898E-2</v>
      </c>
      <c r="S120" s="45">
        <f t="shared" ref="S120:S132" si="52">L120/E120</f>
        <v>2.4390243902439025E-2</v>
      </c>
      <c r="T120" s="45">
        <f t="shared" ref="T120:T132" si="53">M120/F120</f>
        <v>1.8518518518518517E-2</v>
      </c>
      <c r="U120" s="45">
        <f t="shared" ref="U120:U132" si="54">N120/G120</f>
        <v>0</v>
      </c>
      <c r="W120" s="2">
        <v>4</v>
      </c>
      <c r="X120" s="45">
        <f t="shared" ref="X120:X132" si="55">Q120+Q138</f>
        <v>7.5157146761410221E-2</v>
      </c>
      <c r="Y120" s="45">
        <f t="shared" ref="Y120:Y132" si="56">R120+R138</f>
        <v>5.0991501416430593E-2</v>
      </c>
      <c r="Z120" s="45">
        <f t="shared" ref="Z120:Z132" si="57">S120+S138</f>
        <v>3.048780487804878E-2</v>
      </c>
      <c r="AA120" s="45">
        <f t="shared" ref="AA120:AA132" si="58">T120+T138</f>
        <v>1.8518518518518517E-2</v>
      </c>
      <c r="AB120" s="45">
        <f t="shared" ref="AB120:AB132" si="59">U120+U138</f>
        <v>0</v>
      </c>
    </row>
    <row r="121" spans="2:28" x14ac:dyDescent="0.3">
      <c r="B121" s="2">
        <v>3</v>
      </c>
      <c r="C121" s="4">
        <v>4751</v>
      </c>
      <c r="D121" s="4">
        <v>1302</v>
      </c>
      <c r="E121" s="4">
        <v>307</v>
      </c>
      <c r="F121" s="4">
        <v>67</v>
      </c>
      <c r="G121" s="4">
        <v>22</v>
      </c>
      <c r="I121" s="2">
        <v>3</v>
      </c>
      <c r="J121" s="4">
        <v>177</v>
      </c>
      <c r="K121" s="4">
        <v>28</v>
      </c>
      <c r="L121" s="4">
        <v>3</v>
      </c>
      <c r="M121" s="4">
        <v>2</v>
      </c>
      <c r="N121" s="4">
        <v>0</v>
      </c>
      <c r="P121" s="2">
        <v>3</v>
      </c>
      <c r="Q121" s="45">
        <f t="shared" si="50"/>
        <v>3.7255314670595667E-2</v>
      </c>
      <c r="R121" s="45">
        <f t="shared" si="51"/>
        <v>2.1505376344086023E-2</v>
      </c>
      <c r="S121" s="45">
        <f t="shared" si="52"/>
        <v>9.7719869706840382E-3</v>
      </c>
      <c r="T121" s="45">
        <f t="shared" si="53"/>
        <v>2.9850746268656716E-2</v>
      </c>
      <c r="U121" s="45">
        <f t="shared" si="54"/>
        <v>0</v>
      </c>
      <c r="W121" s="2">
        <v>3</v>
      </c>
      <c r="X121" s="45">
        <f t="shared" si="55"/>
        <v>8.3982319511681752E-2</v>
      </c>
      <c r="Y121" s="45">
        <f t="shared" si="56"/>
        <v>5.145929339477727E-2</v>
      </c>
      <c r="Z121" s="45">
        <f t="shared" si="57"/>
        <v>3.5830618892508145E-2</v>
      </c>
      <c r="AA121" s="45">
        <f t="shared" si="58"/>
        <v>4.4776119402985072E-2</v>
      </c>
      <c r="AB121" s="45">
        <f t="shared" si="59"/>
        <v>0</v>
      </c>
    </row>
    <row r="122" spans="2:28" x14ac:dyDescent="0.3">
      <c r="B122" s="2">
        <v>3.32</v>
      </c>
      <c r="C122" s="4">
        <v>5934</v>
      </c>
      <c r="D122" s="4">
        <v>2158</v>
      </c>
      <c r="E122" s="4">
        <v>573</v>
      </c>
      <c r="F122" s="4">
        <v>129</v>
      </c>
      <c r="G122" s="4">
        <v>41</v>
      </c>
      <c r="I122" s="2">
        <v>3.32</v>
      </c>
      <c r="J122" s="4">
        <v>279</v>
      </c>
      <c r="K122" s="4">
        <v>76</v>
      </c>
      <c r="L122" s="4">
        <v>9</v>
      </c>
      <c r="M122" s="4">
        <v>0</v>
      </c>
      <c r="N122" s="4">
        <v>0</v>
      </c>
      <c r="P122" s="2">
        <v>3.32</v>
      </c>
      <c r="Q122" s="45">
        <f t="shared" si="50"/>
        <v>4.7017189079878667E-2</v>
      </c>
      <c r="R122" s="45">
        <f t="shared" si="51"/>
        <v>3.5217794253938832E-2</v>
      </c>
      <c r="S122" s="45">
        <f t="shared" si="52"/>
        <v>1.5706806282722512E-2</v>
      </c>
      <c r="T122" s="45">
        <f t="shared" si="53"/>
        <v>0</v>
      </c>
      <c r="U122" s="45">
        <f t="shared" si="54"/>
        <v>0</v>
      </c>
      <c r="W122" s="2">
        <v>3.32</v>
      </c>
      <c r="X122" s="45">
        <f t="shared" si="55"/>
        <v>0.11762723289518032</v>
      </c>
      <c r="Y122" s="45">
        <f t="shared" si="56"/>
        <v>7.6923076923076927E-2</v>
      </c>
      <c r="Z122" s="45">
        <f t="shared" si="57"/>
        <v>4.8865619546247824E-2</v>
      </c>
      <c r="AA122" s="45">
        <f t="shared" si="58"/>
        <v>0</v>
      </c>
      <c r="AB122" s="45">
        <f t="shared" si="59"/>
        <v>0</v>
      </c>
    </row>
    <row r="123" spans="2:28" x14ac:dyDescent="0.3">
      <c r="B123" s="2">
        <v>3.52</v>
      </c>
      <c r="C123" s="4">
        <v>7922</v>
      </c>
      <c r="D123" s="4">
        <v>2566</v>
      </c>
      <c r="E123" s="4">
        <v>617</v>
      </c>
      <c r="F123" s="4">
        <v>125</v>
      </c>
      <c r="G123" s="4">
        <v>29</v>
      </c>
      <c r="I123" s="2">
        <v>3.52</v>
      </c>
      <c r="J123" s="4">
        <v>687</v>
      </c>
      <c r="K123" s="4">
        <v>127</v>
      </c>
      <c r="L123" s="4">
        <v>26</v>
      </c>
      <c r="M123" s="4">
        <v>1</v>
      </c>
      <c r="N123" s="4">
        <v>0</v>
      </c>
      <c r="P123" s="2">
        <v>3.52</v>
      </c>
      <c r="Q123" s="45">
        <f t="shared" si="50"/>
        <v>8.6720525119919206E-2</v>
      </c>
      <c r="R123" s="45">
        <f t="shared" si="51"/>
        <v>4.94933749025721E-2</v>
      </c>
      <c r="S123" s="45">
        <f t="shared" si="52"/>
        <v>4.2139384116693678E-2</v>
      </c>
      <c r="T123" s="45">
        <f t="shared" si="53"/>
        <v>8.0000000000000002E-3</v>
      </c>
      <c r="U123" s="45">
        <f t="shared" si="54"/>
        <v>0</v>
      </c>
      <c r="W123" s="2">
        <v>3.52</v>
      </c>
      <c r="X123" s="45">
        <f t="shared" si="55"/>
        <v>0.1499621307750568</v>
      </c>
      <c r="Y123" s="45">
        <f t="shared" si="56"/>
        <v>9.7427903351519879E-2</v>
      </c>
      <c r="Z123" s="45">
        <f t="shared" si="57"/>
        <v>7.4554294975688815E-2</v>
      </c>
      <c r="AA123" s="45">
        <f t="shared" si="58"/>
        <v>4.8000000000000001E-2</v>
      </c>
      <c r="AB123" s="45">
        <f t="shared" si="59"/>
        <v>0</v>
      </c>
    </row>
    <row r="124" spans="2:28" x14ac:dyDescent="0.3">
      <c r="B124" s="2">
        <v>2</v>
      </c>
      <c r="C124" s="4">
        <v>15238</v>
      </c>
      <c r="D124" s="4">
        <v>7877</v>
      </c>
      <c r="E124" s="4">
        <v>2840</v>
      </c>
      <c r="F124" s="4">
        <v>835</v>
      </c>
      <c r="G124" s="4">
        <v>213</v>
      </c>
      <c r="I124" s="2">
        <v>2</v>
      </c>
      <c r="J124" s="4">
        <v>1309</v>
      </c>
      <c r="K124" s="4">
        <v>498</v>
      </c>
      <c r="L124" s="4">
        <v>112</v>
      </c>
      <c r="M124" s="4">
        <v>22</v>
      </c>
      <c r="N124" s="4">
        <v>3</v>
      </c>
      <c r="P124" s="2">
        <v>2</v>
      </c>
      <c r="Q124" s="45">
        <f t="shared" si="50"/>
        <v>8.5903661897886868E-2</v>
      </c>
      <c r="R124" s="45">
        <f t="shared" si="51"/>
        <v>6.3222038847276882E-2</v>
      </c>
      <c r="S124" s="45">
        <f t="shared" si="52"/>
        <v>3.9436619718309862E-2</v>
      </c>
      <c r="T124" s="45">
        <f t="shared" si="53"/>
        <v>2.6347305389221556E-2</v>
      </c>
      <c r="U124" s="45">
        <f t="shared" si="54"/>
        <v>1.4084507042253521E-2</v>
      </c>
      <c r="W124" s="2">
        <v>2</v>
      </c>
      <c r="X124" s="45">
        <f t="shared" si="55"/>
        <v>0.17049481559259747</v>
      </c>
      <c r="Y124" s="45">
        <f t="shared" si="56"/>
        <v>0.12263552113748889</v>
      </c>
      <c r="Z124" s="45">
        <f t="shared" si="57"/>
        <v>8.6971830985915488E-2</v>
      </c>
      <c r="AA124" s="45">
        <f t="shared" si="58"/>
        <v>6.3473053892215567E-2</v>
      </c>
      <c r="AB124" s="45">
        <f t="shared" si="59"/>
        <v>4.2253521126760563E-2</v>
      </c>
    </row>
    <row r="125" spans="2:28" x14ac:dyDescent="0.3">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5">
        <f t="shared" si="50"/>
        <v>0.13464519976147882</v>
      </c>
      <c r="R125" s="45">
        <f t="shared" si="51"/>
        <v>9.7640891218872872E-2</v>
      </c>
      <c r="S125" s="45">
        <f t="shared" si="52"/>
        <v>7.2032465336489687E-2</v>
      </c>
      <c r="T125" s="45">
        <f t="shared" si="53"/>
        <v>4.8951048951048952E-2</v>
      </c>
      <c r="U125" s="45">
        <f t="shared" si="54"/>
        <v>1.6736401673640166E-2</v>
      </c>
      <c r="W125" s="2">
        <v>2.2400000000000002</v>
      </c>
      <c r="X125" s="45">
        <f t="shared" si="55"/>
        <v>0.22385211687537268</v>
      </c>
      <c r="Y125" s="45">
        <f t="shared" si="56"/>
        <v>0.17250982961992137</v>
      </c>
      <c r="Z125" s="45">
        <f t="shared" si="57"/>
        <v>0.13121406831247887</v>
      </c>
      <c r="AA125" s="45">
        <f t="shared" si="58"/>
        <v>8.3916083916083919E-2</v>
      </c>
      <c r="AB125" s="45">
        <f t="shared" si="59"/>
        <v>4.1841004184100417E-2</v>
      </c>
    </row>
    <row r="126" spans="2:28" x14ac:dyDescent="0.3">
      <c r="B126" s="2">
        <v>2.4</v>
      </c>
      <c r="C126" s="4">
        <v>5834</v>
      </c>
      <c r="D126" s="4">
        <v>3347</v>
      </c>
      <c r="E126" s="4">
        <v>1334</v>
      </c>
      <c r="F126" s="4">
        <v>412</v>
      </c>
      <c r="G126" s="4">
        <v>105</v>
      </c>
      <c r="I126" s="2">
        <v>2.4</v>
      </c>
      <c r="J126" s="4">
        <v>1139</v>
      </c>
      <c r="K126" s="4">
        <v>463</v>
      </c>
      <c r="L126" s="4">
        <v>125</v>
      </c>
      <c r="M126" s="4">
        <v>27</v>
      </c>
      <c r="N126" s="4">
        <v>2</v>
      </c>
      <c r="P126" s="2">
        <v>2.4</v>
      </c>
      <c r="Q126" s="45">
        <f t="shared" si="50"/>
        <v>0.19523483030510799</v>
      </c>
      <c r="R126" s="45">
        <f t="shared" si="51"/>
        <v>0.13833283537496266</v>
      </c>
      <c r="S126" s="45">
        <f t="shared" si="52"/>
        <v>9.37031484257871E-2</v>
      </c>
      <c r="T126" s="45">
        <f t="shared" si="53"/>
        <v>6.553398058252427E-2</v>
      </c>
      <c r="U126" s="45">
        <f t="shared" si="54"/>
        <v>1.9047619047619049E-2</v>
      </c>
      <c r="W126" s="2">
        <v>2.4</v>
      </c>
      <c r="X126" s="45">
        <f t="shared" si="55"/>
        <v>0.26071306136441552</v>
      </c>
      <c r="Y126" s="45">
        <f t="shared" si="56"/>
        <v>0.19838661487899611</v>
      </c>
      <c r="Z126" s="45">
        <f t="shared" si="57"/>
        <v>0.15367316341829085</v>
      </c>
      <c r="AA126" s="45">
        <f t="shared" si="58"/>
        <v>0.10922330097087379</v>
      </c>
      <c r="AB126" s="45">
        <f t="shared" si="59"/>
        <v>2.8571428571428574E-2</v>
      </c>
    </row>
    <row r="127" spans="2:28" x14ac:dyDescent="0.3">
      <c r="B127" s="2">
        <v>1</v>
      </c>
      <c r="C127" s="4">
        <v>8452</v>
      </c>
      <c r="D127" s="4">
        <v>8282</v>
      </c>
      <c r="E127" s="4">
        <v>5030</v>
      </c>
      <c r="F127" s="4">
        <v>2294</v>
      </c>
      <c r="G127" s="4">
        <v>828</v>
      </c>
      <c r="I127" s="2">
        <v>1</v>
      </c>
      <c r="J127" s="4">
        <v>1879</v>
      </c>
      <c r="K127" s="4">
        <v>1424</v>
      </c>
      <c r="L127" s="4">
        <v>685</v>
      </c>
      <c r="M127" s="4">
        <v>251</v>
      </c>
      <c r="N127" s="4">
        <v>51</v>
      </c>
      <c r="P127" s="2">
        <v>1</v>
      </c>
      <c r="Q127" s="45">
        <f t="shared" si="50"/>
        <v>0.22231424514907713</v>
      </c>
      <c r="R127" s="45">
        <f t="shared" si="51"/>
        <v>0.17193914513402558</v>
      </c>
      <c r="S127" s="45">
        <f t="shared" si="52"/>
        <v>0.13618290258449303</v>
      </c>
      <c r="T127" s="45">
        <f t="shared" si="53"/>
        <v>0.10941586748038361</v>
      </c>
      <c r="U127" s="45">
        <f t="shared" si="54"/>
        <v>6.1594202898550728E-2</v>
      </c>
      <c r="W127" s="2">
        <v>1</v>
      </c>
      <c r="X127" s="45">
        <f t="shared" si="55"/>
        <v>0.31412683388547091</v>
      </c>
      <c r="Y127" s="45">
        <f t="shared" si="56"/>
        <v>0.24233276986235208</v>
      </c>
      <c r="Z127" s="45">
        <f t="shared" si="57"/>
        <v>0.18986083499005962</v>
      </c>
      <c r="AA127" s="45">
        <f t="shared" si="58"/>
        <v>0.15126416739319964</v>
      </c>
      <c r="AB127" s="45">
        <f t="shared" si="59"/>
        <v>9.1787439613526575E-2</v>
      </c>
    </row>
    <row r="128" spans="2:28" x14ac:dyDescent="0.3">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5">
        <f t="shared" si="50"/>
        <v>0.34463097877732024</v>
      </c>
      <c r="R128" s="45">
        <f t="shared" si="51"/>
        <v>0.27413793103448275</v>
      </c>
      <c r="S128" s="45">
        <f t="shared" si="52"/>
        <v>0.21591977436540269</v>
      </c>
      <c r="T128" s="45">
        <f t="shared" si="53"/>
        <v>0.15398442180946675</v>
      </c>
      <c r="U128" s="45">
        <f t="shared" si="54"/>
        <v>0.12463343108504399</v>
      </c>
      <c r="W128" s="2">
        <v>1.1599999999999999</v>
      </c>
      <c r="X128" s="45">
        <f t="shared" si="55"/>
        <v>0.41114982578397213</v>
      </c>
      <c r="Y128" s="45">
        <f t="shared" si="56"/>
        <v>0.34655172413793101</v>
      </c>
      <c r="Z128" s="45">
        <f t="shared" si="57"/>
        <v>0.27890943277969288</v>
      </c>
      <c r="AA128" s="45">
        <f t="shared" si="58"/>
        <v>0.21449970041941283</v>
      </c>
      <c r="AB128" s="45">
        <f t="shared" si="59"/>
        <v>0.15982404692082111</v>
      </c>
    </row>
    <row r="129" spans="2:28" x14ac:dyDescent="0.3">
      <c r="B129" s="2">
        <v>1.24</v>
      </c>
      <c r="C129" s="4">
        <v>1376</v>
      </c>
      <c r="D129" s="4">
        <v>1578</v>
      </c>
      <c r="E129" s="4">
        <v>1178</v>
      </c>
      <c r="F129" s="4">
        <v>575</v>
      </c>
      <c r="G129" s="4">
        <v>218</v>
      </c>
      <c r="I129" s="2">
        <v>1.24</v>
      </c>
      <c r="J129" s="4">
        <v>562</v>
      </c>
      <c r="K129" s="4">
        <v>562</v>
      </c>
      <c r="L129" s="4">
        <v>343</v>
      </c>
      <c r="M129" s="4">
        <v>119</v>
      </c>
      <c r="N129" s="4">
        <v>37</v>
      </c>
      <c r="P129" s="2">
        <v>1.24</v>
      </c>
      <c r="Q129" s="45">
        <f t="shared" si="50"/>
        <v>0.40843023255813954</v>
      </c>
      <c r="R129" s="45">
        <f t="shared" si="51"/>
        <v>0.3561470215462611</v>
      </c>
      <c r="S129" s="45">
        <f t="shared" si="52"/>
        <v>0.29117147707979629</v>
      </c>
      <c r="T129" s="45">
        <f t="shared" si="53"/>
        <v>0.20695652173913043</v>
      </c>
      <c r="U129" s="45">
        <f t="shared" si="54"/>
        <v>0.16972477064220184</v>
      </c>
      <c r="W129" s="2">
        <v>1.24</v>
      </c>
      <c r="X129" s="45">
        <f t="shared" si="55"/>
        <v>0.44840116279069769</v>
      </c>
      <c r="Y129" s="45">
        <f t="shared" si="56"/>
        <v>0.39607097591888468</v>
      </c>
      <c r="Z129" s="45">
        <f t="shared" si="57"/>
        <v>0.32767402376910021</v>
      </c>
      <c r="AA129" s="45">
        <f t="shared" si="58"/>
        <v>0.24521739130434783</v>
      </c>
      <c r="AB129" s="45">
        <f t="shared" si="59"/>
        <v>0.20183486238532111</v>
      </c>
    </row>
    <row r="130" spans="2:28" x14ac:dyDescent="0.3">
      <c r="B130" s="2">
        <v>0</v>
      </c>
      <c r="C130" s="4">
        <v>340</v>
      </c>
      <c r="D130" s="4">
        <v>562</v>
      </c>
      <c r="E130" s="4">
        <v>564</v>
      </c>
      <c r="F130" s="4">
        <v>433</v>
      </c>
      <c r="G130" s="4">
        <v>225</v>
      </c>
      <c r="I130" s="2">
        <v>0</v>
      </c>
      <c r="J130" s="4">
        <v>185</v>
      </c>
      <c r="K130" s="4">
        <v>256</v>
      </c>
      <c r="L130" s="4">
        <v>238</v>
      </c>
      <c r="M130" s="4">
        <v>163</v>
      </c>
      <c r="N130" s="4">
        <v>72</v>
      </c>
      <c r="P130" s="2">
        <v>0</v>
      </c>
      <c r="Q130" s="45">
        <f t="shared" si="50"/>
        <v>0.54411764705882348</v>
      </c>
      <c r="R130" s="45">
        <f t="shared" si="51"/>
        <v>0.45551601423487542</v>
      </c>
      <c r="S130" s="45">
        <f t="shared" si="52"/>
        <v>0.42198581560283688</v>
      </c>
      <c r="T130" s="45">
        <f t="shared" si="53"/>
        <v>0.37644341801385683</v>
      </c>
      <c r="U130" s="45">
        <f t="shared" si="54"/>
        <v>0.32</v>
      </c>
      <c r="W130" s="2">
        <v>0</v>
      </c>
      <c r="X130" s="45">
        <f t="shared" si="55"/>
        <v>0.55588235294117638</v>
      </c>
      <c r="Y130" s="45">
        <f t="shared" si="56"/>
        <v>0.47864768683274017</v>
      </c>
      <c r="Z130" s="45">
        <f t="shared" si="57"/>
        <v>0.43439716312056736</v>
      </c>
      <c r="AA130" s="45">
        <f t="shared" si="58"/>
        <v>0.38799076212471134</v>
      </c>
      <c r="AB130" s="45">
        <f t="shared" si="59"/>
        <v>0.32</v>
      </c>
    </row>
    <row r="131" spans="2:28" x14ac:dyDescent="0.3">
      <c r="B131" s="2">
        <v>0.5</v>
      </c>
      <c r="C131" s="4">
        <v>96</v>
      </c>
      <c r="D131" s="4">
        <v>217</v>
      </c>
      <c r="E131" s="4">
        <v>264</v>
      </c>
      <c r="F131" s="4">
        <v>233</v>
      </c>
      <c r="G131" s="4">
        <v>144</v>
      </c>
      <c r="I131" s="2">
        <v>0.5</v>
      </c>
      <c r="J131" s="4">
        <v>69</v>
      </c>
      <c r="K131" s="4">
        <v>156</v>
      </c>
      <c r="L131" s="4">
        <v>177</v>
      </c>
      <c r="M131" s="4">
        <v>142</v>
      </c>
      <c r="N131" s="4">
        <v>71</v>
      </c>
      <c r="P131" s="2">
        <v>0.5</v>
      </c>
      <c r="Q131" s="45">
        <f t="shared" si="50"/>
        <v>0.71875</v>
      </c>
      <c r="R131" s="45">
        <f t="shared" si="51"/>
        <v>0.71889400921658986</v>
      </c>
      <c r="S131" s="45">
        <f t="shared" si="52"/>
        <v>0.67045454545454541</v>
      </c>
      <c r="T131" s="45">
        <f t="shared" si="53"/>
        <v>0.6094420600858369</v>
      </c>
      <c r="U131" s="45">
        <f t="shared" si="54"/>
        <v>0.49305555555555558</v>
      </c>
      <c r="W131" s="2">
        <v>0.5</v>
      </c>
      <c r="X131" s="45">
        <f t="shared" si="55"/>
        <v>0.71875</v>
      </c>
      <c r="Y131" s="45">
        <f t="shared" si="56"/>
        <v>0.73271889400921664</v>
      </c>
      <c r="Z131" s="45">
        <f t="shared" si="57"/>
        <v>0.67803030303030298</v>
      </c>
      <c r="AA131" s="45">
        <f t="shared" si="58"/>
        <v>0.6094420600858369</v>
      </c>
      <c r="AB131" s="45">
        <f t="shared" si="59"/>
        <v>0.5</v>
      </c>
    </row>
    <row r="132" spans="2:28" x14ac:dyDescent="0.3">
      <c r="B132" s="2">
        <v>0.9</v>
      </c>
      <c r="C132" s="4">
        <v>4</v>
      </c>
      <c r="D132" s="4">
        <v>9</v>
      </c>
      <c r="E132" s="4">
        <v>21</v>
      </c>
      <c r="F132" s="4">
        <v>21</v>
      </c>
      <c r="G132" s="4">
        <v>13</v>
      </c>
      <c r="I132" s="2">
        <v>0.9</v>
      </c>
      <c r="J132" s="4">
        <v>4</v>
      </c>
      <c r="K132" s="4">
        <v>5</v>
      </c>
      <c r="L132" s="4">
        <v>13</v>
      </c>
      <c r="M132" s="4">
        <v>14</v>
      </c>
      <c r="N132" s="4">
        <v>8</v>
      </c>
      <c r="P132" s="2">
        <v>0.9</v>
      </c>
      <c r="Q132" s="45">
        <f t="shared" si="50"/>
        <v>1</v>
      </c>
      <c r="R132" s="45">
        <f t="shared" si="51"/>
        <v>0.55555555555555558</v>
      </c>
      <c r="S132" s="45">
        <f t="shared" si="52"/>
        <v>0.61904761904761907</v>
      </c>
      <c r="T132" s="45">
        <f t="shared" si="53"/>
        <v>0.66666666666666663</v>
      </c>
      <c r="U132" s="45">
        <f t="shared" si="54"/>
        <v>0.61538461538461542</v>
      </c>
      <c r="W132" s="2">
        <v>0.9</v>
      </c>
      <c r="X132" s="45">
        <f t="shared" si="55"/>
        <v>1</v>
      </c>
      <c r="Y132" s="45">
        <f t="shared" si="56"/>
        <v>0.55555555555555558</v>
      </c>
      <c r="Z132" s="45">
        <f t="shared" si="57"/>
        <v>0.61904761904761907</v>
      </c>
      <c r="AA132" s="45">
        <f t="shared" si="58"/>
        <v>0.66666666666666663</v>
      </c>
      <c r="AB132" s="45">
        <f t="shared" si="59"/>
        <v>0.61538461538461542</v>
      </c>
    </row>
    <row r="133" spans="2:28" x14ac:dyDescent="0.3">
      <c r="B133" s="2" t="s">
        <v>2</v>
      </c>
      <c r="C133" s="4">
        <f>SUM(C120:C132)</f>
        <v>65148</v>
      </c>
      <c r="D133" s="4">
        <f t="shared" ref="D133:G133" si="60">SUM(D120:D132)</f>
        <v>38768</v>
      </c>
      <c r="E133" s="4">
        <f t="shared" si="60"/>
        <v>19040</v>
      </c>
      <c r="F133" s="4">
        <f t="shared" si="60"/>
        <v>7848</v>
      </c>
      <c r="G133" s="4">
        <f t="shared" si="60"/>
        <v>2776</v>
      </c>
      <c r="I133" s="2" t="s">
        <v>2</v>
      </c>
      <c r="J133" s="4">
        <f>SUM(J120:J132)</f>
        <v>8640</v>
      </c>
      <c r="K133" s="4">
        <f t="shared" ref="K133" si="61">SUM(K120:K132)</f>
        <v>5318</v>
      </c>
      <c r="L133" s="4">
        <f t="shared" ref="L133" si="62">SUM(L120:L132)</f>
        <v>2637</v>
      </c>
      <c r="M133" s="4">
        <f t="shared" ref="M133" si="63">SUM(M120:M132)</f>
        <v>1048</v>
      </c>
      <c r="N133" s="4">
        <f t="shared" ref="N133" si="64">SUM(N120:N132)</f>
        <v>333</v>
      </c>
      <c r="P133" s="2" t="s">
        <v>2</v>
      </c>
      <c r="Q133" s="45">
        <f>J133/C133</f>
        <v>0.13262110885982686</v>
      </c>
      <c r="R133" s="45">
        <f t="shared" ref="R133:U133" si="65">K133/D133</f>
        <v>0.13717498968221215</v>
      </c>
      <c r="S133" s="45">
        <f t="shared" si="65"/>
        <v>0.13849789915966387</v>
      </c>
      <c r="T133" s="45">
        <f t="shared" si="65"/>
        <v>0.13353720693170235</v>
      </c>
      <c r="U133" s="45">
        <f t="shared" si="65"/>
        <v>0.11995677233429394</v>
      </c>
      <c r="W133" s="2" t="s">
        <v>2</v>
      </c>
      <c r="X133" s="45">
        <f>Q133+Q151</f>
        <v>0.20550132007122246</v>
      </c>
      <c r="Y133" s="45">
        <f t="shared" ref="Y133:AB133" si="66">R133+R151</f>
        <v>0.19794676021461</v>
      </c>
      <c r="Z133" s="45">
        <f t="shared" si="66"/>
        <v>0.18897058823529411</v>
      </c>
      <c r="AA133" s="45">
        <f t="shared" si="66"/>
        <v>0.1735474006116208</v>
      </c>
      <c r="AB133" s="45">
        <f t="shared" si="66"/>
        <v>0.1451729106628242</v>
      </c>
    </row>
    <row r="135" spans="2:28" x14ac:dyDescent="0.3">
      <c r="I135" s="60" t="s">
        <v>219</v>
      </c>
      <c r="J135" s="60"/>
      <c r="K135" s="60"/>
      <c r="L135" s="60"/>
      <c r="M135" s="60"/>
      <c r="N135" s="60"/>
      <c r="P135" s="60" t="s">
        <v>219</v>
      </c>
      <c r="Q135" s="60"/>
      <c r="R135" s="60"/>
      <c r="S135" s="60"/>
      <c r="T135" s="60"/>
      <c r="U135" s="60"/>
      <c r="W135" s="60" t="s">
        <v>238</v>
      </c>
      <c r="X135" s="60"/>
      <c r="Y135" s="60"/>
      <c r="Z135" s="60"/>
      <c r="AA135" s="60"/>
      <c r="AB135" s="60"/>
    </row>
    <row r="136" spans="2:28" x14ac:dyDescent="0.3">
      <c r="I136" s="96" t="s">
        <v>171</v>
      </c>
      <c r="J136" s="67" t="s">
        <v>23</v>
      </c>
      <c r="K136" s="67"/>
      <c r="L136" s="67"/>
      <c r="M136" s="67"/>
      <c r="N136" s="67"/>
      <c r="P136" s="96" t="s">
        <v>171</v>
      </c>
      <c r="Q136" s="67" t="s">
        <v>23</v>
      </c>
      <c r="R136" s="67"/>
      <c r="S136" s="67"/>
      <c r="T136" s="67"/>
      <c r="U136" s="67"/>
      <c r="W136" s="96" t="s">
        <v>171</v>
      </c>
      <c r="X136" s="67" t="s">
        <v>23</v>
      </c>
      <c r="Y136" s="67"/>
      <c r="Z136" s="67"/>
      <c r="AA136" s="67"/>
      <c r="AB136" s="67"/>
    </row>
    <row r="137" spans="2:28" x14ac:dyDescent="0.3">
      <c r="I137" s="96"/>
      <c r="J137" s="2">
        <v>4</v>
      </c>
      <c r="K137" s="2">
        <v>6</v>
      </c>
      <c r="L137" s="2">
        <v>8</v>
      </c>
      <c r="M137" s="2">
        <v>10</v>
      </c>
      <c r="N137" s="2">
        <v>12</v>
      </c>
      <c r="P137" s="96"/>
      <c r="Q137" s="2">
        <v>4</v>
      </c>
      <c r="R137" s="2">
        <v>6</v>
      </c>
      <c r="S137" s="2">
        <v>8</v>
      </c>
      <c r="T137" s="2">
        <v>10</v>
      </c>
      <c r="U137" s="2">
        <v>12</v>
      </c>
      <c r="W137" s="96"/>
      <c r="X137" s="2">
        <v>4</v>
      </c>
      <c r="Y137" s="2">
        <v>6</v>
      </c>
      <c r="Z137" s="2">
        <v>8</v>
      </c>
      <c r="AA137" s="2">
        <v>10</v>
      </c>
      <c r="AB137" s="2">
        <v>12</v>
      </c>
    </row>
    <row r="138" spans="2:28" x14ac:dyDescent="0.3">
      <c r="I138" s="2">
        <v>4</v>
      </c>
      <c r="J138" s="4">
        <v>142</v>
      </c>
      <c r="K138" s="4">
        <v>22</v>
      </c>
      <c r="L138" s="4">
        <v>1</v>
      </c>
      <c r="M138" s="4">
        <v>0</v>
      </c>
      <c r="N138" s="4">
        <v>0</v>
      </c>
      <c r="P138" s="2">
        <v>4</v>
      </c>
      <c r="Q138" s="45">
        <f t="shared" ref="Q138:Q150" si="67">J138/C120</f>
        <v>3.8808417600437281E-2</v>
      </c>
      <c r="R138" s="45">
        <f t="shared" ref="R138:R150" si="68">K138/D120</f>
        <v>3.1161473087818695E-2</v>
      </c>
      <c r="S138" s="45">
        <f t="shared" ref="S138:S150" si="69">L138/E120</f>
        <v>6.0975609756097563E-3</v>
      </c>
      <c r="T138" s="45">
        <f t="shared" ref="T138:T150" si="70">M138/F120</f>
        <v>0</v>
      </c>
      <c r="U138" s="45">
        <f t="shared" ref="U138:U150" si="71">N138/G120</f>
        <v>0</v>
      </c>
      <c r="W138" s="2">
        <v>4</v>
      </c>
      <c r="X138" s="45">
        <f>Q120/(Q138+Q120)</f>
        <v>0.4836363636363637</v>
      </c>
      <c r="Y138" s="45">
        <f t="shared" ref="Y138:AB151" si="72">R120/(R138+R120)</f>
        <v>0.3888888888888889</v>
      </c>
      <c r="Z138" s="45">
        <f t="shared" si="72"/>
        <v>0.8</v>
      </c>
      <c r="AA138" s="45">
        <f t="shared" si="72"/>
        <v>1</v>
      </c>
      <c r="AB138" s="45" t="e">
        <f t="shared" si="72"/>
        <v>#DIV/0!</v>
      </c>
    </row>
    <row r="139" spans="2:28" x14ac:dyDescent="0.3">
      <c r="I139" s="2">
        <v>3</v>
      </c>
      <c r="J139" s="4">
        <v>222</v>
      </c>
      <c r="K139" s="4">
        <v>39</v>
      </c>
      <c r="L139" s="4">
        <v>8</v>
      </c>
      <c r="M139" s="4">
        <v>1</v>
      </c>
      <c r="N139" s="4">
        <v>0</v>
      </c>
      <c r="P139" s="2">
        <v>3</v>
      </c>
      <c r="Q139" s="45">
        <f t="shared" si="67"/>
        <v>4.6727004841086085E-2</v>
      </c>
      <c r="R139" s="45">
        <f t="shared" si="68"/>
        <v>2.9953917050691243E-2</v>
      </c>
      <c r="S139" s="45">
        <f t="shared" si="69"/>
        <v>2.6058631921824105E-2</v>
      </c>
      <c r="T139" s="45">
        <f t="shared" si="70"/>
        <v>1.4925373134328358E-2</v>
      </c>
      <c r="U139" s="45">
        <f t="shared" si="71"/>
        <v>0</v>
      </c>
      <c r="W139" s="2">
        <v>3</v>
      </c>
      <c r="X139" s="45">
        <f t="shared" ref="X139:X151" si="73">Q121/(Q139+Q121)</f>
        <v>0.44360902255639101</v>
      </c>
      <c r="Y139" s="45">
        <f t="shared" si="72"/>
        <v>0.41791044776119401</v>
      </c>
      <c r="Z139" s="45">
        <f t="shared" si="72"/>
        <v>0.27272727272727271</v>
      </c>
      <c r="AA139" s="45">
        <f t="shared" si="72"/>
        <v>0.66666666666666674</v>
      </c>
      <c r="AB139" s="45" t="e">
        <f t="shared" si="72"/>
        <v>#DIV/0!</v>
      </c>
    </row>
    <row r="140" spans="2:28" x14ac:dyDescent="0.3">
      <c r="I140" s="2">
        <v>3.32</v>
      </c>
      <c r="J140" s="4">
        <v>419</v>
      </c>
      <c r="K140" s="4">
        <v>90</v>
      </c>
      <c r="L140" s="4">
        <v>19</v>
      </c>
      <c r="M140" s="4">
        <v>0</v>
      </c>
      <c r="N140" s="4">
        <v>0</v>
      </c>
      <c r="P140" s="2">
        <v>3.32</v>
      </c>
      <c r="Q140" s="45">
        <f t="shared" si="67"/>
        <v>7.0610043815301657E-2</v>
      </c>
      <c r="R140" s="45">
        <f t="shared" si="68"/>
        <v>4.1705282669138088E-2</v>
      </c>
      <c r="S140" s="45">
        <f t="shared" si="69"/>
        <v>3.3158813263525308E-2</v>
      </c>
      <c r="T140" s="45">
        <f t="shared" si="70"/>
        <v>0</v>
      </c>
      <c r="U140" s="45">
        <f t="shared" si="71"/>
        <v>0</v>
      </c>
      <c r="W140" s="2">
        <v>3.32</v>
      </c>
      <c r="X140" s="45">
        <f t="shared" si="73"/>
        <v>0.39971346704871064</v>
      </c>
      <c r="Y140" s="45">
        <f t="shared" si="72"/>
        <v>0.45783132530120479</v>
      </c>
      <c r="Z140" s="45">
        <f t="shared" si="72"/>
        <v>0.3214285714285714</v>
      </c>
      <c r="AA140" s="45" t="e">
        <f t="shared" si="72"/>
        <v>#DIV/0!</v>
      </c>
      <c r="AB140" s="45" t="e">
        <f t="shared" si="72"/>
        <v>#DIV/0!</v>
      </c>
    </row>
    <row r="141" spans="2:28" x14ac:dyDescent="0.3">
      <c r="I141" s="2">
        <v>3.52</v>
      </c>
      <c r="J141" s="4">
        <v>501</v>
      </c>
      <c r="K141" s="4">
        <v>123</v>
      </c>
      <c r="L141" s="4">
        <v>20</v>
      </c>
      <c r="M141" s="4">
        <v>5</v>
      </c>
      <c r="N141" s="4">
        <v>0</v>
      </c>
      <c r="P141" s="2">
        <v>3.52</v>
      </c>
      <c r="Q141" s="45">
        <f t="shared" si="67"/>
        <v>6.3241605655137589E-2</v>
      </c>
      <c r="R141" s="45">
        <f t="shared" si="68"/>
        <v>4.7934528448947779E-2</v>
      </c>
      <c r="S141" s="45">
        <f t="shared" si="69"/>
        <v>3.2414910858995137E-2</v>
      </c>
      <c r="T141" s="45">
        <f t="shared" si="70"/>
        <v>0.04</v>
      </c>
      <c r="U141" s="45">
        <f t="shared" si="71"/>
        <v>0</v>
      </c>
      <c r="W141" s="2">
        <v>3.52</v>
      </c>
      <c r="X141" s="45">
        <f t="shared" si="73"/>
        <v>0.57828282828282829</v>
      </c>
      <c r="Y141" s="45">
        <f t="shared" si="72"/>
        <v>0.50800000000000001</v>
      </c>
      <c r="Z141" s="45">
        <f t="shared" si="72"/>
        <v>0.56521739130434778</v>
      </c>
      <c r="AA141" s="45">
        <f t="shared" si="72"/>
        <v>0.16666666666666666</v>
      </c>
      <c r="AB141" s="45" t="e">
        <f t="shared" si="72"/>
        <v>#DIV/0!</v>
      </c>
    </row>
    <row r="142" spans="2:28" x14ac:dyDescent="0.3">
      <c r="I142" s="2">
        <v>2</v>
      </c>
      <c r="J142" s="4">
        <v>1289</v>
      </c>
      <c r="K142" s="4">
        <v>468</v>
      </c>
      <c r="L142" s="4">
        <v>135</v>
      </c>
      <c r="M142" s="4">
        <v>31</v>
      </c>
      <c r="N142" s="4">
        <v>6</v>
      </c>
      <c r="P142" s="2">
        <v>2</v>
      </c>
      <c r="Q142" s="45">
        <f t="shared" si="67"/>
        <v>8.4591153694710597E-2</v>
      </c>
      <c r="R142" s="45">
        <f t="shared" si="68"/>
        <v>5.9413482290212011E-2</v>
      </c>
      <c r="S142" s="45">
        <f t="shared" si="69"/>
        <v>4.7535211267605633E-2</v>
      </c>
      <c r="T142" s="45">
        <f t="shared" si="70"/>
        <v>3.7125748502994015E-2</v>
      </c>
      <c r="U142" s="45">
        <f t="shared" si="71"/>
        <v>2.8169014084507043E-2</v>
      </c>
      <c r="W142" s="2">
        <v>2</v>
      </c>
      <c r="X142" s="45">
        <f t="shared" si="73"/>
        <v>0.50384911470361815</v>
      </c>
      <c r="Y142" s="45">
        <f t="shared" si="72"/>
        <v>0.51552795031055898</v>
      </c>
      <c r="Z142" s="45">
        <f t="shared" si="72"/>
        <v>0.45344129554655876</v>
      </c>
      <c r="AA142" s="45">
        <f t="shared" si="72"/>
        <v>0.41509433962264153</v>
      </c>
      <c r="AB142" s="45">
        <f t="shared" si="72"/>
        <v>0.33333333333333337</v>
      </c>
    </row>
    <row r="143" spans="2:28" x14ac:dyDescent="0.3">
      <c r="I143" s="2">
        <v>2.2400000000000002</v>
      </c>
      <c r="J143" s="4">
        <v>748</v>
      </c>
      <c r="K143" s="4">
        <v>457</v>
      </c>
      <c r="L143" s="4">
        <v>175</v>
      </c>
      <c r="M143" s="4">
        <v>35</v>
      </c>
      <c r="N143" s="4">
        <v>6</v>
      </c>
      <c r="P143" s="2">
        <v>2.2400000000000002</v>
      </c>
      <c r="Q143" s="45">
        <f t="shared" si="67"/>
        <v>8.9206917113893863E-2</v>
      </c>
      <c r="R143" s="45">
        <f t="shared" si="68"/>
        <v>7.4868938401048496E-2</v>
      </c>
      <c r="S143" s="45">
        <f t="shared" si="69"/>
        <v>5.9181602975989178E-2</v>
      </c>
      <c r="T143" s="45">
        <f t="shared" si="70"/>
        <v>3.4965034965034968E-2</v>
      </c>
      <c r="U143" s="45">
        <f t="shared" si="71"/>
        <v>2.5104602510460251E-2</v>
      </c>
      <c r="W143" s="2">
        <v>2.2400000000000002</v>
      </c>
      <c r="X143" s="45">
        <f t="shared" si="73"/>
        <v>0.60149174214171541</v>
      </c>
      <c r="Y143" s="45">
        <f t="shared" si="72"/>
        <v>0.56600189933523271</v>
      </c>
      <c r="Z143" s="45">
        <f t="shared" si="72"/>
        <v>0.5489690721649485</v>
      </c>
      <c r="AA143" s="45">
        <f t="shared" si="72"/>
        <v>0.58333333333333337</v>
      </c>
      <c r="AB143" s="45">
        <f t="shared" si="72"/>
        <v>0.39999999999999997</v>
      </c>
    </row>
    <row r="144" spans="2:28" x14ac:dyDescent="0.3">
      <c r="I144" s="2">
        <v>2.4</v>
      </c>
      <c r="J144" s="4">
        <v>382</v>
      </c>
      <c r="K144" s="4">
        <v>201</v>
      </c>
      <c r="L144" s="4">
        <v>80</v>
      </c>
      <c r="M144" s="4">
        <v>18</v>
      </c>
      <c r="N144" s="4">
        <v>1</v>
      </c>
      <c r="P144" s="2">
        <v>2.4</v>
      </c>
      <c r="Q144" s="45">
        <f t="shared" si="67"/>
        <v>6.5478231059307501E-2</v>
      </c>
      <c r="R144" s="45">
        <f t="shared" si="68"/>
        <v>6.0053779504033462E-2</v>
      </c>
      <c r="S144" s="45">
        <f t="shared" si="69"/>
        <v>5.9970014992503748E-2</v>
      </c>
      <c r="T144" s="45">
        <f t="shared" si="70"/>
        <v>4.3689320388349516E-2</v>
      </c>
      <c r="U144" s="45">
        <f t="shared" si="71"/>
        <v>9.5238095238095247E-3</v>
      </c>
      <c r="W144" s="2">
        <v>2.4</v>
      </c>
      <c r="X144" s="45">
        <f t="shared" si="73"/>
        <v>0.74884944115713337</v>
      </c>
      <c r="Y144" s="45">
        <f t="shared" si="72"/>
        <v>0.69728915662650603</v>
      </c>
      <c r="Z144" s="45">
        <f t="shared" si="72"/>
        <v>0.6097560975609756</v>
      </c>
      <c r="AA144" s="45">
        <f t="shared" si="72"/>
        <v>0.6</v>
      </c>
      <c r="AB144" s="45">
        <f t="shared" si="72"/>
        <v>0.66666666666666663</v>
      </c>
    </row>
    <row r="145" spans="2:28" x14ac:dyDescent="0.3">
      <c r="I145" s="2">
        <v>1</v>
      </c>
      <c r="J145" s="4">
        <v>776</v>
      </c>
      <c r="K145" s="4">
        <v>583</v>
      </c>
      <c r="L145" s="4">
        <v>270</v>
      </c>
      <c r="M145" s="4">
        <v>96</v>
      </c>
      <c r="N145" s="4">
        <v>25</v>
      </c>
      <c r="P145" s="2">
        <v>1</v>
      </c>
      <c r="Q145" s="45">
        <f t="shared" si="67"/>
        <v>9.1812588736393752E-2</v>
      </c>
      <c r="R145" s="45">
        <f t="shared" si="68"/>
        <v>7.0393624728326484E-2</v>
      </c>
      <c r="S145" s="45">
        <f t="shared" si="69"/>
        <v>5.3677932405566599E-2</v>
      </c>
      <c r="T145" s="45">
        <f t="shared" si="70"/>
        <v>4.1848299912816043E-2</v>
      </c>
      <c r="U145" s="45">
        <f t="shared" si="71"/>
        <v>3.0193236714975844E-2</v>
      </c>
      <c r="W145" s="2">
        <v>1</v>
      </c>
      <c r="X145" s="45">
        <f t="shared" si="73"/>
        <v>0.7077212806026365</v>
      </c>
      <c r="Y145" s="45">
        <f t="shared" si="72"/>
        <v>0.70951669157947184</v>
      </c>
      <c r="Z145" s="45">
        <f t="shared" si="72"/>
        <v>0.7172774869109948</v>
      </c>
      <c r="AA145" s="45">
        <f t="shared" si="72"/>
        <v>0.72334293948126804</v>
      </c>
      <c r="AB145" s="45">
        <f t="shared" si="72"/>
        <v>0.67105263157894735</v>
      </c>
    </row>
    <row r="146" spans="2:28" x14ac:dyDescent="0.3">
      <c r="I146" s="2">
        <v>1.1599999999999999</v>
      </c>
      <c r="J146" s="4">
        <v>210</v>
      </c>
      <c r="K146" s="4">
        <v>294</v>
      </c>
      <c r="L146" s="4">
        <v>201</v>
      </c>
      <c r="M146" s="4">
        <v>101</v>
      </c>
      <c r="N146" s="4">
        <v>24</v>
      </c>
      <c r="P146" s="2">
        <v>1.1599999999999999</v>
      </c>
      <c r="Q146" s="45">
        <f t="shared" si="67"/>
        <v>6.6518847006651879E-2</v>
      </c>
      <c r="R146" s="45">
        <f t="shared" si="68"/>
        <v>7.2413793103448282E-2</v>
      </c>
      <c r="S146" s="45">
        <f t="shared" si="69"/>
        <v>6.2989658414290189E-2</v>
      </c>
      <c r="T146" s="45">
        <f t="shared" si="70"/>
        <v>6.0515278609946078E-2</v>
      </c>
      <c r="U146" s="45">
        <f t="shared" si="71"/>
        <v>3.519061583577713E-2</v>
      </c>
      <c r="W146" s="2">
        <v>1.1599999999999999</v>
      </c>
      <c r="X146" s="45">
        <f t="shared" si="73"/>
        <v>0.83821263482280428</v>
      </c>
      <c r="Y146" s="45">
        <f t="shared" si="72"/>
        <v>0.79104477611940305</v>
      </c>
      <c r="Z146" s="45">
        <f t="shared" si="72"/>
        <v>0.77415730337078648</v>
      </c>
      <c r="AA146" s="45">
        <f t="shared" si="72"/>
        <v>0.71787709497206709</v>
      </c>
      <c r="AB146" s="45">
        <f t="shared" si="72"/>
        <v>0.77981651376146788</v>
      </c>
    </row>
    <row r="147" spans="2:28" x14ac:dyDescent="0.3">
      <c r="I147" s="2">
        <v>1.24</v>
      </c>
      <c r="J147" s="4">
        <v>55</v>
      </c>
      <c r="K147" s="4">
        <v>63</v>
      </c>
      <c r="L147" s="4">
        <v>43</v>
      </c>
      <c r="M147" s="4">
        <v>22</v>
      </c>
      <c r="N147" s="4">
        <v>7</v>
      </c>
      <c r="P147" s="2">
        <v>1.24</v>
      </c>
      <c r="Q147" s="45">
        <f t="shared" si="67"/>
        <v>3.9970930232558141E-2</v>
      </c>
      <c r="R147" s="45">
        <f t="shared" si="68"/>
        <v>3.9923954372623575E-2</v>
      </c>
      <c r="S147" s="45">
        <f t="shared" si="69"/>
        <v>3.6502546689303902E-2</v>
      </c>
      <c r="T147" s="45">
        <f t="shared" si="70"/>
        <v>3.826086956521739E-2</v>
      </c>
      <c r="U147" s="45">
        <f t="shared" si="71"/>
        <v>3.2110091743119268E-2</v>
      </c>
      <c r="W147" s="2">
        <v>1.24</v>
      </c>
      <c r="X147" s="45">
        <f t="shared" si="73"/>
        <v>0.91085899513776336</v>
      </c>
      <c r="Y147" s="45">
        <f t="shared" si="72"/>
        <v>0.8992</v>
      </c>
      <c r="Z147" s="45">
        <f t="shared" si="72"/>
        <v>0.88860103626942999</v>
      </c>
      <c r="AA147" s="45">
        <f t="shared" si="72"/>
        <v>0.84397163120567376</v>
      </c>
      <c r="AB147" s="45">
        <f t="shared" si="72"/>
        <v>0.84090909090909094</v>
      </c>
    </row>
    <row r="148" spans="2:28" x14ac:dyDescent="0.3">
      <c r="I148" s="2">
        <v>0</v>
      </c>
      <c r="J148" s="4">
        <v>4</v>
      </c>
      <c r="K148" s="4">
        <v>13</v>
      </c>
      <c r="L148" s="4">
        <v>7</v>
      </c>
      <c r="M148" s="4">
        <v>5</v>
      </c>
      <c r="N148" s="4">
        <v>0</v>
      </c>
      <c r="P148" s="2">
        <v>0</v>
      </c>
      <c r="Q148" s="45">
        <f t="shared" si="67"/>
        <v>1.1764705882352941E-2</v>
      </c>
      <c r="R148" s="45">
        <f t="shared" si="68"/>
        <v>2.3131672597864767E-2</v>
      </c>
      <c r="S148" s="45">
        <f t="shared" si="69"/>
        <v>1.2411347517730497E-2</v>
      </c>
      <c r="T148" s="45">
        <f t="shared" si="70"/>
        <v>1.1547344110854504E-2</v>
      </c>
      <c r="U148" s="45">
        <f t="shared" si="71"/>
        <v>0</v>
      </c>
      <c r="W148" s="2">
        <v>0</v>
      </c>
      <c r="X148" s="45">
        <f t="shared" si="73"/>
        <v>0.97883597883597895</v>
      </c>
      <c r="Y148" s="45">
        <f t="shared" si="72"/>
        <v>0.95167286245353166</v>
      </c>
      <c r="Z148" s="45">
        <f t="shared" si="72"/>
        <v>0.97142857142857142</v>
      </c>
      <c r="AA148" s="45">
        <f t="shared" si="72"/>
        <v>0.97023809523809523</v>
      </c>
      <c r="AB148" s="45">
        <f t="shared" si="72"/>
        <v>1</v>
      </c>
    </row>
    <row r="149" spans="2:28" x14ac:dyDescent="0.3">
      <c r="I149" s="2">
        <v>0.5</v>
      </c>
      <c r="J149" s="4">
        <v>0</v>
      </c>
      <c r="K149" s="4">
        <v>3</v>
      </c>
      <c r="L149" s="4">
        <v>2</v>
      </c>
      <c r="M149" s="4">
        <v>0</v>
      </c>
      <c r="N149" s="4">
        <v>1</v>
      </c>
      <c r="P149" s="2">
        <v>0.5</v>
      </c>
      <c r="Q149" s="45">
        <f t="shared" si="67"/>
        <v>0</v>
      </c>
      <c r="R149" s="45">
        <f t="shared" si="68"/>
        <v>1.3824884792626729E-2</v>
      </c>
      <c r="S149" s="45">
        <f t="shared" si="69"/>
        <v>7.575757575757576E-3</v>
      </c>
      <c r="T149" s="45">
        <f t="shared" si="70"/>
        <v>0</v>
      </c>
      <c r="U149" s="45">
        <f t="shared" si="71"/>
        <v>6.9444444444444441E-3</v>
      </c>
      <c r="W149" s="2">
        <v>0.5</v>
      </c>
      <c r="X149" s="45">
        <f t="shared" si="73"/>
        <v>1</v>
      </c>
      <c r="Y149" s="45">
        <f t="shared" si="72"/>
        <v>0.98113207547169801</v>
      </c>
      <c r="Z149" s="45">
        <f t="shared" si="72"/>
        <v>0.98882681564245811</v>
      </c>
      <c r="AA149" s="45">
        <f t="shared" si="72"/>
        <v>1</v>
      </c>
      <c r="AB149" s="45">
        <f t="shared" si="72"/>
        <v>0.98611111111111116</v>
      </c>
    </row>
    <row r="150" spans="2:28" x14ac:dyDescent="0.3">
      <c r="I150" s="2">
        <v>0.9</v>
      </c>
      <c r="J150" s="4">
        <v>0</v>
      </c>
      <c r="K150" s="4">
        <v>0</v>
      </c>
      <c r="L150" s="4">
        <v>0</v>
      </c>
      <c r="M150" s="4">
        <v>0</v>
      </c>
      <c r="N150" s="4">
        <v>0</v>
      </c>
      <c r="P150" s="2">
        <v>0.9</v>
      </c>
      <c r="Q150" s="45">
        <f t="shared" si="67"/>
        <v>0</v>
      </c>
      <c r="R150" s="45">
        <f t="shared" si="68"/>
        <v>0</v>
      </c>
      <c r="S150" s="45">
        <f t="shared" si="69"/>
        <v>0</v>
      </c>
      <c r="T150" s="45">
        <f t="shared" si="70"/>
        <v>0</v>
      </c>
      <c r="U150" s="45">
        <f t="shared" si="71"/>
        <v>0</v>
      </c>
      <c r="W150" s="2">
        <v>0.9</v>
      </c>
      <c r="X150" s="45">
        <f t="shared" si="73"/>
        <v>1</v>
      </c>
      <c r="Y150" s="45">
        <f t="shared" si="72"/>
        <v>1</v>
      </c>
      <c r="Z150" s="45">
        <f t="shared" si="72"/>
        <v>1</v>
      </c>
      <c r="AA150" s="45">
        <f t="shared" si="72"/>
        <v>1</v>
      </c>
      <c r="AB150" s="45">
        <f t="shared" si="72"/>
        <v>1</v>
      </c>
    </row>
    <row r="151" spans="2:28" x14ac:dyDescent="0.3">
      <c r="I151" s="2" t="s">
        <v>2</v>
      </c>
      <c r="J151" s="4">
        <f>SUM(J138:J150)</f>
        <v>4748</v>
      </c>
      <c r="K151" s="4">
        <f t="shared" ref="K151" si="74">SUM(K138:K150)</f>
        <v>2356</v>
      </c>
      <c r="L151" s="4">
        <f t="shared" ref="L151" si="75">SUM(L138:L150)</f>
        <v>961</v>
      </c>
      <c r="M151" s="4">
        <f t="shared" ref="M151" si="76">SUM(M138:M150)</f>
        <v>314</v>
      </c>
      <c r="N151" s="4">
        <f t="shared" ref="N151" si="77">SUM(N138:N150)</f>
        <v>70</v>
      </c>
      <c r="P151" s="2" t="s">
        <v>2</v>
      </c>
      <c r="Q151" s="45">
        <f>J151/C133</f>
        <v>7.2880211211395596E-2</v>
      </c>
      <c r="R151" s="45">
        <f t="shared" ref="R151:U151" si="78">K151/D133</f>
        <v>6.0771770532397851E-2</v>
      </c>
      <c r="S151" s="45">
        <f t="shared" si="78"/>
        <v>5.0472689075630253E-2</v>
      </c>
      <c r="T151" s="45">
        <f t="shared" si="78"/>
        <v>4.0010193679918447E-2</v>
      </c>
      <c r="U151" s="45">
        <f t="shared" si="78"/>
        <v>2.5216138328530261E-2</v>
      </c>
      <c r="W151" s="2" t="s">
        <v>2</v>
      </c>
      <c r="X151" s="45">
        <f t="shared" si="73"/>
        <v>0.64535404840155364</v>
      </c>
      <c r="Y151" s="45">
        <f t="shared" si="72"/>
        <v>0.69298931456867352</v>
      </c>
      <c r="Z151" s="45">
        <f t="shared" si="72"/>
        <v>0.73290717065036137</v>
      </c>
      <c r="AA151" s="45">
        <f t="shared" si="72"/>
        <v>0.76945668135095446</v>
      </c>
      <c r="AB151" s="45">
        <f t="shared" si="72"/>
        <v>0.82630272952853601</v>
      </c>
    </row>
    <row r="154" spans="2:28" x14ac:dyDescent="0.3">
      <c r="B154" s="60" t="s">
        <v>223</v>
      </c>
      <c r="C154" s="60"/>
      <c r="D154" s="60"/>
      <c r="E154" s="60"/>
      <c r="F154" s="60"/>
      <c r="G154" s="60"/>
      <c r="I154" s="60" t="s">
        <v>218</v>
      </c>
      <c r="J154" s="60"/>
      <c r="K154" s="60"/>
      <c r="L154" s="60"/>
      <c r="M154" s="60"/>
      <c r="N154" s="60"/>
      <c r="P154" s="60" t="s">
        <v>218</v>
      </c>
      <c r="Q154" s="60"/>
      <c r="R154" s="60"/>
      <c r="S154" s="60"/>
      <c r="T154" s="60"/>
      <c r="U154" s="60"/>
      <c r="W154" s="60" t="s">
        <v>240</v>
      </c>
      <c r="X154" s="60"/>
      <c r="Y154" s="60"/>
      <c r="Z154" s="60"/>
      <c r="AA154" s="60"/>
      <c r="AB154" s="60"/>
    </row>
    <row r="155" spans="2:28" x14ac:dyDescent="0.3">
      <c r="B155" s="96" t="s">
        <v>171</v>
      </c>
      <c r="C155" s="67" t="s">
        <v>23</v>
      </c>
      <c r="D155" s="67"/>
      <c r="E155" s="67"/>
      <c r="F155" s="67"/>
      <c r="G155" s="67"/>
      <c r="I155" s="96" t="s">
        <v>171</v>
      </c>
      <c r="J155" s="67" t="s">
        <v>23</v>
      </c>
      <c r="K155" s="67"/>
      <c r="L155" s="67"/>
      <c r="M155" s="67"/>
      <c r="N155" s="67"/>
      <c r="P155" s="96" t="s">
        <v>171</v>
      </c>
      <c r="Q155" s="67" t="s">
        <v>23</v>
      </c>
      <c r="R155" s="67"/>
      <c r="S155" s="67"/>
      <c r="T155" s="67"/>
      <c r="U155" s="67"/>
      <c r="W155" s="96" t="s">
        <v>171</v>
      </c>
      <c r="X155" s="67" t="s">
        <v>23</v>
      </c>
      <c r="Y155" s="67"/>
      <c r="Z155" s="67"/>
      <c r="AA155" s="67"/>
      <c r="AB155" s="67"/>
    </row>
    <row r="156" spans="2:28" x14ac:dyDescent="0.3">
      <c r="B156" s="96"/>
      <c r="C156" s="2">
        <v>4</v>
      </c>
      <c r="D156" s="2">
        <v>6</v>
      </c>
      <c r="E156" s="2">
        <v>8</v>
      </c>
      <c r="F156" s="2">
        <v>10</v>
      </c>
      <c r="G156" s="2">
        <v>12</v>
      </c>
      <c r="I156" s="96"/>
      <c r="J156" s="2">
        <v>4</v>
      </c>
      <c r="K156" s="2">
        <v>6</v>
      </c>
      <c r="L156" s="2">
        <v>8</v>
      </c>
      <c r="M156" s="2">
        <v>10</v>
      </c>
      <c r="N156" s="2">
        <v>12</v>
      </c>
      <c r="P156" s="96"/>
      <c r="Q156" s="2">
        <v>4</v>
      </c>
      <c r="R156" s="2">
        <v>6</v>
      </c>
      <c r="S156" s="2">
        <v>8</v>
      </c>
      <c r="T156" s="2">
        <v>10</v>
      </c>
      <c r="U156" s="2">
        <v>12</v>
      </c>
      <c r="W156" s="96"/>
      <c r="X156" s="2">
        <v>4</v>
      </c>
      <c r="Y156" s="2">
        <v>6</v>
      </c>
      <c r="Z156" s="2">
        <v>8</v>
      </c>
      <c r="AA156" s="2">
        <v>10</v>
      </c>
      <c r="AB156" s="2">
        <v>12</v>
      </c>
    </row>
    <row r="157" spans="2:28" x14ac:dyDescent="0.3">
      <c r="B157" s="2">
        <v>4</v>
      </c>
      <c r="C157" s="4">
        <v>1623</v>
      </c>
      <c r="D157" s="4">
        <v>657</v>
      </c>
      <c r="E157" s="4">
        <v>344</v>
      </c>
      <c r="F157" s="4">
        <v>211</v>
      </c>
      <c r="G157" s="4">
        <v>127</v>
      </c>
      <c r="I157" s="2">
        <v>4</v>
      </c>
      <c r="J157" s="4">
        <v>42</v>
      </c>
      <c r="K157" s="4">
        <v>9</v>
      </c>
      <c r="L157" s="4">
        <v>3</v>
      </c>
      <c r="M157" s="4">
        <v>1</v>
      </c>
      <c r="N157" s="4">
        <v>0</v>
      </c>
      <c r="P157" s="2">
        <v>4</v>
      </c>
      <c r="Q157" s="45">
        <f t="shared" ref="Q157:Q169" si="79">J157/C157</f>
        <v>2.5878003696857672E-2</v>
      </c>
      <c r="R157" s="45">
        <f t="shared" ref="R157:R169" si="80">K157/D157</f>
        <v>1.3698630136986301E-2</v>
      </c>
      <c r="S157" s="45">
        <f t="shared" ref="S157:S169" si="81">L157/E157</f>
        <v>8.7209302325581394E-3</v>
      </c>
      <c r="T157" s="45">
        <f t="shared" ref="T157:T169" si="82">M157/F157</f>
        <v>4.7393364928909956E-3</v>
      </c>
      <c r="U157" s="45">
        <f t="shared" ref="U157:U169" si="83">N157/G157</f>
        <v>0</v>
      </c>
      <c r="W157" s="2">
        <v>4</v>
      </c>
      <c r="X157" s="45">
        <f t="shared" ref="X157:X169" si="84">Q157+Q175</f>
        <v>4.6210720887245843E-2</v>
      </c>
      <c r="Y157" s="45">
        <f t="shared" ref="Y157:Y169" si="85">R157+R175</f>
        <v>1.8264840182648401E-2</v>
      </c>
      <c r="Z157" s="45">
        <f t="shared" ref="Z157:Z169" si="86">S157+S175</f>
        <v>1.1627906976744186E-2</v>
      </c>
      <c r="AA157" s="45">
        <f t="shared" ref="AA157:AA169" si="87">T157+T175</f>
        <v>4.7393364928909956E-3</v>
      </c>
      <c r="AB157" s="45">
        <f t="shared" ref="AB157:AB169" si="88">U157+U175</f>
        <v>0</v>
      </c>
    </row>
    <row r="158" spans="2:28" x14ac:dyDescent="0.3">
      <c r="B158" s="2">
        <v>3</v>
      </c>
      <c r="C158" s="4">
        <v>2131</v>
      </c>
      <c r="D158" s="4">
        <v>994</v>
      </c>
      <c r="E158" s="4">
        <v>421</v>
      </c>
      <c r="F158" s="4">
        <v>187</v>
      </c>
      <c r="G158" s="4">
        <v>92</v>
      </c>
      <c r="I158" s="2">
        <v>3</v>
      </c>
      <c r="J158" s="4">
        <v>55</v>
      </c>
      <c r="K158" s="4">
        <v>12</v>
      </c>
      <c r="L158" s="4">
        <v>3</v>
      </c>
      <c r="M158" s="4">
        <v>1</v>
      </c>
      <c r="N158" s="4">
        <v>0</v>
      </c>
      <c r="P158" s="2">
        <v>3</v>
      </c>
      <c r="Q158" s="45">
        <f t="shared" si="79"/>
        <v>2.5809479117785077E-2</v>
      </c>
      <c r="R158" s="45">
        <f t="shared" si="80"/>
        <v>1.2072434607645875E-2</v>
      </c>
      <c r="S158" s="45">
        <f t="shared" si="81"/>
        <v>7.1258907363420431E-3</v>
      </c>
      <c r="T158" s="45">
        <f t="shared" si="82"/>
        <v>5.3475935828877002E-3</v>
      </c>
      <c r="U158" s="45">
        <f t="shared" si="83"/>
        <v>0</v>
      </c>
      <c r="W158" s="2">
        <v>3</v>
      </c>
      <c r="X158" s="45">
        <f t="shared" si="84"/>
        <v>5.8188643829188175E-2</v>
      </c>
      <c r="Y158" s="45">
        <f t="shared" si="85"/>
        <v>3.5211267605633798E-2</v>
      </c>
      <c r="Z158" s="45">
        <f t="shared" si="86"/>
        <v>2.3752969121140142E-2</v>
      </c>
      <c r="AA158" s="45">
        <f t="shared" si="87"/>
        <v>1.06951871657754E-2</v>
      </c>
      <c r="AB158" s="45">
        <f t="shared" si="88"/>
        <v>0</v>
      </c>
    </row>
    <row r="159" spans="2:28" x14ac:dyDescent="0.3">
      <c r="B159" s="2">
        <v>3.32</v>
      </c>
      <c r="C159" s="4">
        <v>2699</v>
      </c>
      <c r="D159" s="4">
        <v>1583</v>
      </c>
      <c r="E159" s="4">
        <v>715</v>
      </c>
      <c r="F159" s="4">
        <v>282</v>
      </c>
      <c r="G159" s="4">
        <v>129</v>
      </c>
      <c r="I159" s="2">
        <v>3.32</v>
      </c>
      <c r="J159" s="4">
        <v>97</v>
      </c>
      <c r="K159" s="4">
        <v>38</v>
      </c>
      <c r="L159" s="4">
        <v>5</v>
      </c>
      <c r="M159" s="4">
        <v>1</v>
      </c>
      <c r="N159" s="4">
        <v>0</v>
      </c>
      <c r="P159" s="2">
        <v>3.32</v>
      </c>
      <c r="Q159" s="45">
        <f t="shared" si="79"/>
        <v>3.5939236754353461E-2</v>
      </c>
      <c r="R159" s="45">
        <f t="shared" si="80"/>
        <v>2.4005053695514846E-2</v>
      </c>
      <c r="S159" s="45">
        <f t="shared" si="81"/>
        <v>6.993006993006993E-3</v>
      </c>
      <c r="T159" s="45">
        <f t="shared" si="82"/>
        <v>3.5460992907801418E-3</v>
      </c>
      <c r="U159" s="45">
        <f t="shared" si="83"/>
        <v>0</v>
      </c>
      <c r="W159" s="2">
        <v>3.32</v>
      </c>
      <c r="X159" s="45">
        <f t="shared" si="84"/>
        <v>8.9662838088180805E-2</v>
      </c>
      <c r="Y159" s="45">
        <f t="shared" si="85"/>
        <v>5.4958938723941884E-2</v>
      </c>
      <c r="Z159" s="45">
        <f t="shared" si="86"/>
        <v>1.9580419580419582E-2</v>
      </c>
      <c r="AA159" s="45">
        <f t="shared" si="87"/>
        <v>1.7730496453900707E-2</v>
      </c>
      <c r="AB159" s="45">
        <f t="shared" si="88"/>
        <v>0</v>
      </c>
    </row>
    <row r="160" spans="2:28" x14ac:dyDescent="0.3">
      <c r="B160" s="2">
        <v>3.52</v>
      </c>
      <c r="C160" s="4">
        <v>3546</v>
      </c>
      <c r="D160" s="4">
        <v>2073</v>
      </c>
      <c r="E160" s="4">
        <v>867</v>
      </c>
      <c r="F160" s="4">
        <v>354</v>
      </c>
      <c r="G160" s="4">
        <v>184</v>
      </c>
      <c r="I160" s="2">
        <v>3.52</v>
      </c>
      <c r="J160" s="4">
        <v>228</v>
      </c>
      <c r="K160" s="4">
        <v>76</v>
      </c>
      <c r="L160" s="4">
        <v>17</v>
      </c>
      <c r="M160" s="4">
        <v>4</v>
      </c>
      <c r="N160" s="4">
        <v>0</v>
      </c>
      <c r="P160" s="2">
        <v>3.52</v>
      </c>
      <c r="Q160" s="45">
        <f t="shared" si="79"/>
        <v>6.4297800338409469E-2</v>
      </c>
      <c r="R160" s="45">
        <f t="shared" si="80"/>
        <v>3.6661842739990354E-2</v>
      </c>
      <c r="S160" s="45">
        <f t="shared" si="81"/>
        <v>1.9607843137254902E-2</v>
      </c>
      <c r="T160" s="45">
        <f t="shared" si="82"/>
        <v>1.1299435028248588E-2</v>
      </c>
      <c r="U160" s="45">
        <f t="shared" si="83"/>
        <v>0</v>
      </c>
      <c r="W160" s="2">
        <v>3.52</v>
      </c>
      <c r="X160" s="45">
        <f t="shared" si="84"/>
        <v>0.11477721376198532</v>
      </c>
      <c r="Y160" s="45">
        <f t="shared" si="85"/>
        <v>6.8499758803666183E-2</v>
      </c>
      <c r="Z160" s="45">
        <f t="shared" si="86"/>
        <v>4.0369088811995385E-2</v>
      </c>
      <c r="AA160" s="45">
        <f t="shared" si="87"/>
        <v>1.4124293785310734E-2</v>
      </c>
      <c r="AB160" s="45">
        <f t="shared" si="88"/>
        <v>0</v>
      </c>
    </row>
    <row r="161" spans="2:28" x14ac:dyDescent="0.3">
      <c r="B161" s="2">
        <v>2</v>
      </c>
      <c r="C161" s="4">
        <v>7169</v>
      </c>
      <c r="D161" s="4">
        <v>6026</v>
      </c>
      <c r="E161" s="4">
        <v>3472</v>
      </c>
      <c r="F161" s="4">
        <v>1584</v>
      </c>
      <c r="G161" s="4">
        <v>636</v>
      </c>
      <c r="I161" s="2">
        <v>2</v>
      </c>
      <c r="J161" s="4">
        <v>497</v>
      </c>
      <c r="K161" s="4">
        <v>292</v>
      </c>
      <c r="L161" s="4">
        <v>108</v>
      </c>
      <c r="M161" s="4">
        <v>29</v>
      </c>
      <c r="N161" s="4">
        <v>3</v>
      </c>
      <c r="P161" s="2">
        <v>2</v>
      </c>
      <c r="Q161" s="45">
        <f t="shared" si="79"/>
        <v>6.9326265866927042E-2</v>
      </c>
      <c r="R161" s="45">
        <f t="shared" si="80"/>
        <v>4.8456687686691008E-2</v>
      </c>
      <c r="S161" s="45">
        <f t="shared" si="81"/>
        <v>3.1105990783410139E-2</v>
      </c>
      <c r="T161" s="45">
        <f t="shared" si="82"/>
        <v>1.8308080808080808E-2</v>
      </c>
      <c r="U161" s="45">
        <f t="shared" si="83"/>
        <v>4.7169811320754715E-3</v>
      </c>
      <c r="W161" s="2">
        <v>2</v>
      </c>
      <c r="X161" s="45">
        <f t="shared" si="84"/>
        <v>0.13223601618077835</v>
      </c>
      <c r="Y161" s="45">
        <f t="shared" si="85"/>
        <v>9.2930633919681385E-2</v>
      </c>
      <c r="Z161" s="45">
        <f t="shared" si="86"/>
        <v>5.5011520737327194E-2</v>
      </c>
      <c r="AA161" s="45">
        <f t="shared" si="87"/>
        <v>3.2828282828282832E-2</v>
      </c>
      <c r="AB161" s="45">
        <f t="shared" si="88"/>
        <v>1.1006289308176102E-2</v>
      </c>
    </row>
    <row r="162" spans="2:28" x14ac:dyDescent="0.3">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5">
        <f t="shared" si="79"/>
        <v>0.10936733692986758</v>
      </c>
      <c r="R162" s="45">
        <f t="shared" si="80"/>
        <v>7.3377035314019873E-2</v>
      </c>
      <c r="S162" s="45">
        <f t="shared" si="81"/>
        <v>5.2743902439024389E-2</v>
      </c>
      <c r="T162" s="45">
        <f t="shared" si="82"/>
        <v>3.303684879288437E-2</v>
      </c>
      <c r="U162" s="45">
        <f t="shared" si="83"/>
        <v>1.40625E-2</v>
      </c>
      <c r="W162" s="2">
        <v>2.2400000000000002</v>
      </c>
      <c r="X162" s="45">
        <f t="shared" si="84"/>
        <v>0.18048062775870524</v>
      </c>
      <c r="Y162" s="45">
        <f t="shared" si="85"/>
        <v>0.13723831676887291</v>
      </c>
      <c r="Z162" s="45">
        <f t="shared" si="86"/>
        <v>9.7865853658536589E-2</v>
      </c>
      <c r="AA162" s="45">
        <f t="shared" si="87"/>
        <v>5.6543837357052096E-2</v>
      </c>
      <c r="AB162" s="45">
        <f t="shared" si="88"/>
        <v>3.5937499999999997E-2</v>
      </c>
    </row>
    <row r="163" spans="2:28" x14ac:dyDescent="0.3">
      <c r="B163" s="2">
        <v>2.4</v>
      </c>
      <c r="C163" s="4">
        <v>2791</v>
      </c>
      <c r="D163" s="4">
        <v>2647</v>
      </c>
      <c r="E163" s="4">
        <v>1617</v>
      </c>
      <c r="F163" s="4">
        <v>812</v>
      </c>
      <c r="G163" s="4">
        <v>401</v>
      </c>
      <c r="I163" s="2">
        <v>2.4</v>
      </c>
      <c r="J163" s="4">
        <v>447</v>
      </c>
      <c r="K163" s="4">
        <v>302</v>
      </c>
      <c r="L163" s="4">
        <v>140</v>
      </c>
      <c r="M163" s="4">
        <v>42</v>
      </c>
      <c r="N163" s="4">
        <v>10</v>
      </c>
      <c r="P163" s="2">
        <v>2.4</v>
      </c>
      <c r="Q163" s="45">
        <f t="shared" si="79"/>
        <v>0.1601576495879613</v>
      </c>
      <c r="R163" s="45">
        <f t="shared" si="80"/>
        <v>0.11409142425387231</v>
      </c>
      <c r="S163" s="45">
        <f t="shared" si="81"/>
        <v>8.6580086580086577E-2</v>
      </c>
      <c r="T163" s="45">
        <f t="shared" si="82"/>
        <v>5.1724137931034482E-2</v>
      </c>
      <c r="U163" s="45">
        <f t="shared" si="83"/>
        <v>2.4937655860349128E-2</v>
      </c>
      <c r="W163" s="2">
        <v>2.4</v>
      </c>
      <c r="X163" s="45">
        <f t="shared" si="84"/>
        <v>0.22178430670010749</v>
      </c>
      <c r="Y163" s="45">
        <f t="shared" si="85"/>
        <v>0.15942576501700037</v>
      </c>
      <c r="Z163" s="45">
        <f t="shared" si="86"/>
        <v>0.12059369202226344</v>
      </c>
      <c r="AA163" s="45">
        <f t="shared" si="87"/>
        <v>7.6354679802955669E-2</v>
      </c>
      <c r="AB163" s="45">
        <f t="shared" si="88"/>
        <v>3.4912718204488782E-2</v>
      </c>
    </row>
    <row r="164" spans="2:28" x14ac:dyDescent="0.3">
      <c r="B164" s="2">
        <v>1</v>
      </c>
      <c r="C164" s="4">
        <v>4312</v>
      </c>
      <c r="D164" s="4">
        <v>6646</v>
      </c>
      <c r="E164" s="4">
        <v>6191</v>
      </c>
      <c r="F164" s="4">
        <v>4039</v>
      </c>
      <c r="G164" s="4">
        <v>2106</v>
      </c>
      <c r="I164" s="2">
        <v>1</v>
      </c>
      <c r="J164" s="4">
        <v>851</v>
      </c>
      <c r="K164" s="4">
        <v>1000</v>
      </c>
      <c r="L164" s="4">
        <v>719</v>
      </c>
      <c r="M164" s="4">
        <v>349</v>
      </c>
      <c r="N164" s="4">
        <v>113</v>
      </c>
      <c r="P164" s="2">
        <v>1</v>
      </c>
      <c r="Q164" s="45">
        <f t="shared" si="79"/>
        <v>0.19735621521335808</v>
      </c>
      <c r="R164" s="45">
        <f t="shared" si="80"/>
        <v>0.15046644598254588</v>
      </c>
      <c r="S164" s="45">
        <f t="shared" si="81"/>
        <v>0.11613632692618317</v>
      </c>
      <c r="T164" s="45">
        <f t="shared" si="82"/>
        <v>8.6407526615498886E-2</v>
      </c>
      <c r="U164" s="45">
        <f t="shared" si="83"/>
        <v>5.3656220322886992E-2</v>
      </c>
      <c r="W164" s="2">
        <v>1</v>
      </c>
      <c r="X164" s="45">
        <f t="shared" si="84"/>
        <v>0.27110389610389612</v>
      </c>
      <c r="Y164" s="45">
        <f t="shared" si="85"/>
        <v>0.20643996388805297</v>
      </c>
      <c r="Z164" s="45">
        <f t="shared" si="86"/>
        <v>0.16297851720239057</v>
      </c>
      <c r="AA164" s="45">
        <f t="shared" si="87"/>
        <v>0.12379301807378064</v>
      </c>
      <c r="AB164" s="45">
        <f t="shared" si="88"/>
        <v>8.214624881291549E-2</v>
      </c>
    </row>
    <row r="165" spans="2:28" x14ac:dyDescent="0.3">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5">
        <f t="shared" si="79"/>
        <v>0.29981143934632309</v>
      </c>
      <c r="R165" s="45">
        <f t="shared" si="80"/>
        <v>0.24044875682231656</v>
      </c>
      <c r="S165" s="45">
        <f t="shared" si="81"/>
        <v>0.19170433395373571</v>
      </c>
      <c r="T165" s="45">
        <f t="shared" si="82"/>
        <v>0.14523396880415945</v>
      </c>
      <c r="U165" s="45">
        <f t="shared" si="83"/>
        <v>9.986684420772303E-2</v>
      </c>
      <c r="W165" s="2">
        <v>1.1599999999999999</v>
      </c>
      <c r="X165" s="45">
        <f t="shared" si="84"/>
        <v>0.37586423632935262</v>
      </c>
      <c r="Y165" s="45">
        <f t="shared" si="85"/>
        <v>0.30109157064887809</v>
      </c>
      <c r="Z165" s="45">
        <f t="shared" si="86"/>
        <v>0.24886998138792873</v>
      </c>
      <c r="AA165" s="45">
        <f t="shared" si="87"/>
        <v>0.19341421143847487</v>
      </c>
      <c r="AB165" s="45">
        <f t="shared" si="88"/>
        <v>0.13914780292942741</v>
      </c>
    </row>
    <row r="166" spans="2:28" x14ac:dyDescent="0.3">
      <c r="B166" s="2">
        <v>1.24</v>
      </c>
      <c r="C166" s="4">
        <v>654</v>
      </c>
      <c r="D166" s="4">
        <v>1226</v>
      </c>
      <c r="E166" s="4">
        <v>1248</v>
      </c>
      <c r="F166" s="4">
        <v>929</v>
      </c>
      <c r="G166" s="4">
        <v>542</v>
      </c>
      <c r="I166" s="2">
        <v>1.24</v>
      </c>
      <c r="J166" s="4">
        <v>260</v>
      </c>
      <c r="K166" s="4">
        <v>403</v>
      </c>
      <c r="L166" s="4">
        <v>324</v>
      </c>
      <c r="M166" s="4">
        <v>176</v>
      </c>
      <c r="N166" s="4">
        <v>69</v>
      </c>
      <c r="P166" s="2">
        <v>1.24</v>
      </c>
      <c r="Q166" s="45">
        <f t="shared" si="79"/>
        <v>0.39755351681957185</v>
      </c>
      <c r="R166" s="45">
        <f t="shared" si="80"/>
        <v>0.32871125611745516</v>
      </c>
      <c r="S166" s="45">
        <f t="shared" si="81"/>
        <v>0.25961538461538464</v>
      </c>
      <c r="T166" s="45">
        <f t="shared" si="82"/>
        <v>0.18945102260495156</v>
      </c>
      <c r="U166" s="45">
        <f t="shared" si="83"/>
        <v>0.12730627306273062</v>
      </c>
      <c r="W166" s="2">
        <v>1.24</v>
      </c>
      <c r="X166" s="45">
        <f t="shared" si="84"/>
        <v>0.43272171253822628</v>
      </c>
      <c r="Y166" s="45">
        <f t="shared" si="85"/>
        <v>0.35481239804241438</v>
      </c>
      <c r="Z166" s="45">
        <f t="shared" si="86"/>
        <v>0.29086538461538464</v>
      </c>
      <c r="AA166" s="45">
        <f t="shared" si="87"/>
        <v>0.20882669537136705</v>
      </c>
      <c r="AB166" s="45">
        <f t="shared" si="88"/>
        <v>0.15129151291512916</v>
      </c>
    </row>
    <row r="167" spans="2:28" x14ac:dyDescent="0.3">
      <c r="B167" s="2">
        <v>0</v>
      </c>
      <c r="C167" s="4">
        <v>171</v>
      </c>
      <c r="D167" s="4">
        <v>467</v>
      </c>
      <c r="E167" s="4">
        <v>653</v>
      </c>
      <c r="F167" s="4">
        <v>630</v>
      </c>
      <c r="G167" s="4">
        <v>497</v>
      </c>
      <c r="I167" s="2">
        <v>0</v>
      </c>
      <c r="J167" s="4">
        <v>81</v>
      </c>
      <c r="K167" s="4">
        <v>189</v>
      </c>
      <c r="L167" s="4">
        <v>234</v>
      </c>
      <c r="M167" s="4">
        <v>200</v>
      </c>
      <c r="N167" s="4">
        <v>144</v>
      </c>
      <c r="P167" s="2">
        <v>0</v>
      </c>
      <c r="Q167" s="45">
        <f t="shared" si="79"/>
        <v>0.47368421052631576</v>
      </c>
      <c r="R167" s="45">
        <f t="shared" si="80"/>
        <v>0.40471092077087795</v>
      </c>
      <c r="S167" s="45">
        <f t="shared" si="81"/>
        <v>0.35834609494640124</v>
      </c>
      <c r="T167" s="45">
        <f t="shared" si="82"/>
        <v>0.31746031746031744</v>
      </c>
      <c r="U167" s="45">
        <f t="shared" si="83"/>
        <v>0.28973843058350102</v>
      </c>
      <c r="W167" s="2">
        <v>0</v>
      </c>
      <c r="X167" s="45">
        <f t="shared" si="84"/>
        <v>0.47953216374269003</v>
      </c>
      <c r="Y167" s="45">
        <f t="shared" si="85"/>
        <v>0.41541755888650966</v>
      </c>
      <c r="Z167" s="45">
        <f t="shared" si="86"/>
        <v>0.36753445635528331</v>
      </c>
      <c r="AA167" s="45">
        <f t="shared" si="87"/>
        <v>0.32222222222222219</v>
      </c>
      <c r="AB167" s="45">
        <f t="shared" si="88"/>
        <v>0.29577464788732394</v>
      </c>
    </row>
    <row r="168" spans="2:28" x14ac:dyDescent="0.3">
      <c r="B168" s="47">
        <v>0.5</v>
      </c>
      <c r="C168" s="4">
        <v>61</v>
      </c>
      <c r="D168" s="4">
        <v>191</v>
      </c>
      <c r="E168" s="4">
        <v>380</v>
      </c>
      <c r="F168" s="4">
        <v>416</v>
      </c>
      <c r="G168" s="4">
        <v>357</v>
      </c>
      <c r="I168" s="2">
        <v>0.5</v>
      </c>
      <c r="J168" s="4">
        <v>35</v>
      </c>
      <c r="K168" s="4">
        <v>121</v>
      </c>
      <c r="L168" s="4">
        <v>207</v>
      </c>
      <c r="M168" s="4">
        <v>220</v>
      </c>
      <c r="N168" s="4">
        <v>189</v>
      </c>
      <c r="P168" s="2">
        <v>0.5</v>
      </c>
      <c r="Q168" s="45">
        <f t="shared" si="79"/>
        <v>0.57377049180327866</v>
      </c>
      <c r="R168" s="45">
        <f t="shared" si="80"/>
        <v>0.63350785340314131</v>
      </c>
      <c r="S168" s="45">
        <f t="shared" si="81"/>
        <v>0.54473684210526319</v>
      </c>
      <c r="T168" s="45">
        <f t="shared" si="82"/>
        <v>0.52884615384615385</v>
      </c>
      <c r="U168" s="45">
        <f t="shared" si="83"/>
        <v>0.52941176470588236</v>
      </c>
      <c r="W168" s="2">
        <v>0.5</v>
      </c>
      <c r="X168" s="45">
        <f t="shared" si="84"/>
        <v>0.5901639344262295</v>
      </c>
      <c r="Y168" s="45">
        <f t="shared" si="85"/>
        <v>0.6387434554973821</v>
      </c>
      <c r="Z168" s="45">
        <f t="shared" si="86"/>
        <v>0.55263157894736847</v>
      </c>
      <c r="AA168" s="45">
        <f t="shared" si="87"/>
        <v>0.53125</v>
      </c>
      <c r="AB168" s="45">
        <f t="shared" si="88"/>
        <v>0.53221288515406162</v>
      </c>
    </row>
    <row r="169" spans="2:28" x14ac:dyDescent="0.3">
      <c r="B169" s="47">
        <v>0.9</v>
      </c>
      <c r="C169" s="4">
        <v>2</v>
      </c>
      <c r="D169" s="4">
        <v>15</v>
      </c>
      <c r="E169" s="4">
        <v>22</v>
      </c>
      <c r="F169" s="4">
        <v>32</v>
      </c>
      <c r="G169" s="4">
        <v>23</v>
      </c>
      <c r="I169" s="2">
        <v>0.9</v>
      </c>
      <c r="J169" s="4">
        <v>2</v>
      </c>
      <c r="K169" s="4">
        <v>9</v>
      </c>
      <c r="L169" s="4">
        <v>14</v>
      </c>
      <c r="M169" s="4">
        <v>19</v>
      </c>
      <c r="N169" s="4">
        <v>11</v>
      </c>
      <c r="P169" s="2">
        <v>0.9</v>
      </c>
      <c r="Q169" s="45">
        <f t="shared" si="79"/>
        <v>1</v>
      </c>
      <c r="R169" s="45">
        <f t="shared" si="80"/>
        <v>0.6</v>
      </c>
      <c r="S169" s="45">
        <f t="shared" si="81"/>
        <v>0.63636363636363635</v>
      </c>
      <c r="T169" s="45">
        <f t="shared" si="82"/>
        <v>0.59375</v>
      </c>
      <c r="U169" s="45">
        <f t="shared" si="83"/>
        <v>0.47826086956521741</v>
      </c>
      <c r="W169" s="2">
        <v>0.9</v>
      </c>
      <c r="X169" s="45">
        <f t="shared" si="84"/>
        <v>1</v>
      </c>
      <c r="Y169" s="45">
        <f t="shared" si="85"/>
        <v>0.6</v>
      </c>
      <c r="Z169" s="45">
        <f t="shared" si="86"/>
        <v>0.63636363636363635</v>
      </c>
      <c r="AA169" s="45">
        <f t="shared" si="87"/>
        <v>0.625</v>
      </c>
      <c r="AB169" s="45">
        <f t="shared" si="88"/>
        <v>0.47826086956521741</v>
      </c>
    </row>
    <row r="170" spans="2:28" x14ac:dyDescent="0.3">
      <c r="B170" s="2" t="s">
        <v>2</v>
      </c>
      <c r="C170" s="4">
        <f>SUM(C157:C169)</f>
        <v>30828</v>
      </c>
      <c r="D170" s="4">
        <f t="shared" ref="D170" si="89">SUM(D157:D169)</f>
        <v>30552</v>
      </c>
      <c r="E170" s="4">
        <f t="shared" ref="E170" si="90">SUM(E157:E169)</f>
        <v>22971</v>
      </c>
      <c r="F170" s="4">
        <f t="shared" ref="F170" si="91">SUM(F157:F169)</f>
        <v>13935</v>
      </c>
      <c r="G170" s="4">
        <f t="shared" ref="G170" si="92">SUM(G157:G169)</f>
        <v>7236</v>
      </c>
      <c r="I170" s="2" t="s">
        <v>2</v>
      </c>
      <c r="J170" s="4">
        <f>SUM(J157:J169)</f>
        <v>3518</v>
      </c>
      <c r="K170" s="4">
        <f t="shared" ref="K170" si="93">SUM(K157:K169)</f>
        <v>3591</v>
      </c>
      <c r="L170" s="4">
        <f t="shared" ref="L170" si="94">SUM(L157:L169)</f>
        <v>2668</v>
      </c>
      <c r="M170" s="4">
        <f t="shared" ref="M170" si="95">SUM(M157:M169)</f>
        <v>1513</v>
      </c>
      <c r="N170" s="4">
        <f t="shared" ref="N170" si="96">SUM(N157:N169)</f>
        <v>698</v>
      </c>
      <c r="P170" s="2" t="s">
        <v>2</v>
      </c>
      <c r="Q170" s="45">
        <f>J170/C170</f>
        <v>0.11411703646036071</v>
      </c>
      <c r="R170" s="45">
        <f t="shared" ref="R170" si="97">K170/D170</f>
        <v>0.11753731343283583</v>
      </c>
      <c r="S170" s="45">
        <f t="shared" ref="S170" si="98">L170/E170</f>
        <v>0.11614644551826216</v>
      </c>
      <c r="T170" s="45">
        <f t="shared" ref="T170" si="99">M170/F170</f>
        <v>0.10857552924291353</v>
      </c>
      <c r="U170" s="45">
        <f t="shared" ref="U170" si="100">N170/G170</f>
        <v>9.6462133775566616E-2</v>
      </c>
      <c r="W170" s="2" t="s">
        <v>2</v>
      </c>
      <c r="X170" s="45">
        <f>Q170+Q188</f>
        <v>0.17260282859737902</v>
      </c>
      <c r="Y170" s="45">
        <f t="shared" ref="Y170" si="101">R170+R188</f>
        <v>0.16470280178057084</v>
      </c>
      <c r="Z170" s="45">
        <f t="shared" ref="Z170" si="102">S170+S188</f>
        <v>0.15419441905010667</v>
      </c>
      <c r="AA170" s="45">
        <f t="shared" ref="AA170" si="103">T170+T188</f>
        <v>0.13720846788661645</v>
      </c>
      <c r="AB170" s="45">
        <f t="shared" ref="AB170" si="104">U170+U188</f>
        <v>0.11829740187949143</v>
      </c>
    </row>
    <row r="172" spans="2:28" x14ac:dyDescent="0.3">
      <c r="I172" s="60" t="s">
        <v>220</v>
      </c>
      <c r="J172" s="60"/>
      <c r="K172" s="60"/>
      <c r="L172" s="60"/>
      <c r="M172" s="60"/>
      <c r="N172" s="60"/>
      <c r="P172" s="60" t="s">
        <v>220</v>
      </c>
      <c r="Q172" s="60"/>
      <c r="R172" s="60"/>
      <c r="S172" s="60"/>
      <c r="T172" s="60"/>
      <c r="U172" s="60"/>
      <c r="W172" s="60" t="s">
        <v>238</v>
      </c>
      <c r="X172" s="60"/>
      <c r="Y172" s="60"/>
      <c r="Z172" s="60"/>
      <c r="AA172" s="60"/>
      <c r="AB172" s="60"/>
    </row>
    <row r="173" spans="2:28" x14ac:dyDescent="0.3">
      <c r="I173" s="96" t="s">
        <v>171</v>
      </c>
      <c r="J173" s="67" t="s">
        <v>23</v>
      </c>
      <c r="K173" s="67"/>
      <c r="L173" s="67"/>
      <c r="M173" s="67"/>
      <c r="N173" s="67"/>
      <c r="P173" s="96" t="s">
        <v>171</v>
      </c>
      <c r="Q173" s="67" t="s">
        <v>23</v>
      </c>
      <c r="R173" s="67"/>
      <c r="S173" s="67"/>
      <c r="T173" s="67"/>
      <c r="U173" s="67"/>
      <c r="W173" s="96" t="s">
        <v>171</v>
      </c>
      <c r="X173" s="67" t="s">
        <v>23</v>
      </c>
      <c r="Y173" s="67"/>
      <c r="Z173" s="67"/>
      <c r="AA173" s="67"/>
      <c r="AB173" s="67"/>
    </row>
    <row r="174" spans="2:28" x14ac:dyDescent="0.3">
      <c r="I174" s="96"/>
      <c r="J174" s="2">
        <v>4</v>
      </c>
      <c r="K174" s="2">
        <v>6</v>
      </c>
      <c r="L174" s="2">
        <v>8</v>
      </c>
      <c r="M174" s="2">
        <v>10</v>
      </c>
      <c r="N174" s="2">
        <v>12</v>
      </c>
      <c r="P174" s="96"/>
      <c r="Q174" s="2">
        <v>4</v>
      </c>
      <c r="R174" s="2">
        <v>6</v>
      </c>
      <c r="S174" s="2">
        <v>8</v>
      </c>
      <c r="T174" s="2">
        <v>10</v>
      </c>
      <c r="U174" s="2">
        <v>12</v>
      </c>
      <c r="W174" s="96"/>
      <c r="X174" s="2">
        <v>4</v>
      </c>
      <c r="Y174" s="2">
        <v>6</v>
      </c>
      <c r="Z174" s="2">
        <v>8</v>
      </c>
      <c r="AA174" s="2">
        <v>10</v>
      </c>
      <c r="AB174" s="2">
        <v>12</v>
      </c>
    </row>
    <row r="175" spans="2:28" x14ac:dyDescent="0.3">
      <c r="I175" s="2">
        <v>4</v>
      </c>
      <c r="J175" s="4">
        <v>33</v>
      </c>
      <c r="K175" s="4">
        <v>3</v>
      </c>
      <c r="L175" s="4">
        <v>1</v>
      </c>
      <c r="M175" s="4">
        <v>0</v>
      </c>
      <c r="N175" s="4">
        <v>0</v>
      </c>
      <c r="P175" s="2">
        <v>4</v>
      </c>
      <c r="Q175" s="45">
        <f t="shared" ref="Q175:Q187" si="105">J175/C157</f>
        <v>2.0332717190388171E-2</v>
      </c>
      <c r="R175" s="45">
        <f t="shared" ref="R175:R187" si="106">K175/D157</f>
        <v>4.5662100456621002E-3</v>
      </c>
      <c r="S175" s="45">
        <f t="shared" ref="S175:S187" si="107">L175/E157</f>
        <v>2.9069767441860465E-3</v>
      </c>
      <c r="T175" s="45">
        <f t="shared" ref="T175:T187" si="108">M175/F157</f>
        <v>0</v>
      </c>
      <c r="U175" s="45">
        <f t="shared" ref="U175:U187" si="109">N175/G157</f>
        <v>0</v>
      </c>
      <c r="W175" s="2">
        <v>4</v>
      </c>
      <c r="X175" s="45">
        <f>Q157/(Q175+Q157)</f>
        <v>0.56000000000000005</v>
      </c>
      <c r="Y175" s="45">
        <f t="shared" ref="Y175:Y188" si="110">R157/(R175+R157)</f>
        <v>0.75</v>
      </c>
      <c r="Z175" s="45">
        <f t="shared" ref="Z175:Z188" si="111">S157/(S175+S157)</f>
        <v>0.75</v>
      </c>
      <c r="AA175" s="45">
        <f t="shared" ref="AA175:AA188" si="112">T157/(T175+T157)</f>
        <v>1</v>
      </c>
      <c r="AB175" s="45" t="e">
        <f t="shared" ref="AB175:AB188" si="113">U157/(U175+U157)</f>
        <v>#DIV/0!</v>
      </c>
    </row>
    <row r="176" spans="2:28" x14ac:dyDescent="0.3">
      <c r="I176" s="2">
        <v>3</v>
      </c>
      <c r="J176" s="4">
        <v>69</v>
      </c>
      <c r="K176" s="4">
        <v>23</v>
      </c>
      <c r="L176" s="4">
        <v>7</v>
      </c>
      <c r="M176" s="4">
        <v>1</v>
      </c>
      <c r="N176" s="4">
        <v>0</v>
      </c>
      <c r="P176" s="2">
        <v>3</v>
      </c>
      <c r="Q176" s="45">
        <f t="shared" si="105"/>
        <v>3.2379164711403098E-2</v>
      </c>
      <c r="R176" s="45">
        <f t="shared" si="106"/>
        <v>2.3138832997987926E-2</v>
      </c>
      <c r="S176" s="45">
        <f t="shared" si="107"/>
        <v>1.66270783847981E-2</v>
      </c>
      <c r="T176" s="45">
        <f t="shared" si="108"/>
        <v>5.3475935828877002E-3</v>
      </c>
      <c r="U176" s="45">
        <f t="shared" si="109"/>
        <v>0</v>
      </c>
      <c r="W176" s="2">
        <v>3</v>
      </c>
      <c r="X176" s="45">
        <f t="shared" ref="X176:X188" si="114">Q158/(Q176+Q158)</f>
        <v>0.44354838709677419</v>
      </c>
      <c r="Y176" s="45">
        <f t="shared" si="110"/>
        <v>0.34285714285714292</v>
      </c>
      <c r="Z176" s="45">
        <f t="shared" si="111"/>
        <v>0.30000000000000004</v>
      </c>
      <c r="AA176" s="45">
        <f t="shared" si="112"/>
        <v>0.5</v>
      </c>
      <c r="AB176" s="45" t="e">
        <f t="shared" si="113"/>
        <v>#DIV/0!</v>
      </c>
    </row>
    <row r="177" spans="2:28" x14ac:dyDescent="0.3">
      <c r="I177" s="2">
        <v>3.32</v>
      </c>
      <c r="J177" s="4">
        <v>145</v>
      </c>
      <c r="K177" s="4">
        <v>49</v>
      </c>
      <c r="L177" s="4">
        <v>9</v>
      </c>
      <c r="M177" s="4">
        <v>4</v>
      </c>
      <c r="N177" s="4">
        <v>0</v>
      </c>
      <c r="P177" s="2">
        <v>3.32</v>
      </c>
      <c r="Q177" s="45">
        <f t="shared" si="105"/>
        <v>5.3723601333827344E-2</v>
      </c>
      <c r="R177" s="45">
        <f t="shared" si="106"/>
        <v>3.0953885028427039E-2</v>
      </c>
      <c r="S177" s="45">
        <f t="shared" si="107"/>
        <v>1.2587412587412588E-2</v>
      </c>
      <c r="T177" s="45">
        <f t="shared" si="108"/>
        <v>1.4184397163120567E-2</v>
      </c>
      <c r="U177" s="45">
        <f t="shared" si="109"/>
        <v>0</v>
      </c>
      <c r="W177" s="2">
        <v>3.32</v>
      </c>
      <c r="X177" s="45">
        <f t="shared" si="114"/>
        <v>0.40082644628099173</v>
      </c>
      <c r="Y177" s="45">
        <f t="shared" si="110"/>
        <v>0.43678160919540227</v>
      </c>
      <c r="Z177" s="45">
        <f t="shared" si="111"/>
        <v>0.3571428571428571</v>
      </c>
      <c r="AA177" s="45">
        <f t="shared" si="112"/>
        <v>0.2</v>
      </c>
      <c r="AB177" s="45" t="e">
        <f t="shared" si="113"/>
        <v>#DIV/0!</v>
      </c>
    </row>
    <row r="178" spans="2:28" x14ac:dyDescent="0.3">
      <c r="I178" s="2">
        <v>3.52</v>
      </c>
      <c r="J178" s="4">
        <v>179</v>
      </c>
      <c r="K178" s="4">
        <v>66</v>
      </c>
      <c r="L178" s="4">
        <v>18</v>
      </c>
      <c r="M178" s="4">
        <v>1</v>
      </c>
      <c r="N178" s="4">
        <v>0</v>
      </c>
      <c r="P178" s="2">
        <v>3.52</v>
      </c>
      <c r="Q178" s="45">
        <f t="shared" si="105"/>
        <v>5.0479413423575863E-2</v>
      </c>
      <c r="R178" s="45">
        <f t="shared" si="106"/>
        <v>3.1837916063675829E-2</v>
      </c>
      <c r="S178" s="45">
        <f t="shared" si="107"/>
        <v>2.0761245674740483E-2</v>
      </c>
      <c r="T178" s="45">
        <f t="shared" si="108"/>
        <v>2.8248587570621469E-3</v>
      </c>
      <c r="U178" s="45">
        <f t="shared" si="109"/>
        <v>0</v>
      </c>
      <c r="W178" s="2">
        <v>3.52</v>
      </c>
      <c r="X178" s="45">
        <f t="shared" si="114"/>
        <v>0.56019656019656017</v>
      </c>
      <c r="Y178" s="45">
        <f t="shared" si="110"/>
        <v>0.53521126760563387</v>
      </c>
      <c r="Z178" s="45">
        <f t="shared" si="111"/>
        <v>0.48571428571428571</v>
      </c>
      <c r="AA178" s="45">
        <f t="shared" si="112"/>
        <v>0.8</v>
      </c>
      <c r="AB178" s="45" t="e">
        <f t="shared" si="113"/>
        <v>#DIV/0!</v>
      </c>
    </row>
    <row r="179" spans="2:28" x14ac:dyDescent="0.3">
      <c r="I179" s="2">
        <v>2</v>
      </c>
      <c r="J179" s="4">
        <v>451</v>
      </c>
      <c r="K179" s="4">
        <v>268</v>
      </c>
      <c r="L179" s="4">
        <v>83</v>
      </c>
      <c r="M179" s="4">
        <v>23</v>
      </c>
      <c r="N179" s="4">
        <v>4</v>
      </c>
      <c r="P179" s="2">
        <v>2</v>
      </c>
      <c r="Q179" s="45">
        <f t="shared" si="105"/>
        <v>6.2909750313851306E-2</v>
      </c>
      <c r="R179" s="45">
        <f t="shared" si="106"/>
        <v>4.4473946232990377E-2</v>
      </c>
      <c r="S179" s="45">
        <f t="shared" si="107"/>
        <v>2.3905529953917051E-2</v>
      </c>
      <c r="T179" s="45">
        <f t="shared" si="108"/>
        <v>1.452020202020202E-2</v>
      </c>
      <c r="U179" s="45">
        <f t="shared" si="109"/>
        <v>6.2893081761006293E-3</v>
      </c>
      <c r="W179" s="2">
        <v>2</v>
      </c>
      <c r="X179" s="45">
        <f t="shared" si="114"/>
        <v>0.52426160337552741</v>
      </c>
      <c r="Y179" s="45">
        <f t="shared" si="110"/>
        <v>0.52142857142857146</v>
      </c>
      <c r="Z179" s="45">
        <f t="shared" si="111"/>
        <v>0.5654450261780104</v>
      </c>
      <c r="AA179" s="45">
        <f t="shared" si="112"/>
        <v>0.5576923076923076</v>
      </c>
      <c r="AB179" s="45">
        <f t="shared" si="113"/>
        <v>0.42857142857142849</v>
      </c>
    </row>
    <row r="180" spans="2:28" x14ac:dyDescent="0.3">
      <c r="I180" s="2">
        <v>2.2400000000000002</v>
      </c>
      <c r="J180" s="4">
        <v>290</v>
      </c>
      <c r="K180" s="4">
        <v>302</v>
      </c>
      <c r="L180" s="4">
        <v>148</v>
      </c>
      <c r="M180" s="4">
        <v>37</v>
      </c>
      <c r="N180" s="4">
        <v>14</v>
      </c>
      <c r="P180" s="2">
        <v>2.2400000000000002</v>
      </c>
      <c r="Q180" s="45">
        <f t="shared" si="105"/>
        <v>7.1113290828837661E-2</v>
      </c>
      <c r="R180" s="45">
        <f t="shared" si="106"/>
        <v>6.3861281454853036E-2</v>
      </c>
      <c r="S180" s="45">
        <f t="shared" si="107"/>
        <v>4.5121951219512194E-2</v>
      </c>
      <c r="T180" s="45">
        <f t="shared" si="108"/>
        <v>2.3506988564167726E-2</v>
      </c>
      <c r="U180" s="45">
        <f t="shared" si="109"/>
        <v>2.1874999999999999E-2</v>
      </c>
      <c r="W180" s="2">
        <v>2.2400000000000002</v>
      </c>
      <c r="X180" s="45">
        <f t="shared" si="114"/>
        <v>0.60597826086956519</v>
      </c>
      <c r="Y180" s="45">
        <f t="shared" si="110"/>
        <v>0.534668721109399</v>
      </c>
      <c r="Z180" s="45">
        <f t="shared" si="111"/>
        <v>0.5389408099688473</v>
      </c>
      <c r="AA180" s="45">
        <f t="shared" si="112"/>
        <v>0.5842696629213483</v>
      </c>
      <c r="AB180" s="45">
        <f t="shared" si="113"/>
        <v>0.39130434782608697</v>
      </c>
    </row>
    <row r="181" spans="2:28" x14ac:dyDescent="0.3">
      <c r="I181" s="2">
        <v>2.4</v>
      </c>
      <c r="J181" s="4">
        <v>172</v>
      </c>
      <c r="K181" s="4">
        <v>120</v>
      </c>
      <c r="L181" s="4">
        <v>55</v>
      </c>
      <c r="M181" s="4">
        <v>20</v>
      </c>
      <c r="N181" s="4">
        <v>4</v>
      </c>
      <c r="P181" s="2">
        <v>2.4</v>
      </c>
      <c r="Q181" s="45">
        <f t="shared" si="105"/>
        <v>6.1626657112146183E-2</v>
      </c>
      <c r="R181" s="45">
        <f t="shared" si="106"/>
        <v>4.5334340763128068E-2</v>
      </c>
      <c r="S181" s="45">
        <f t="shared" si="107"/>
        <v>3.4013605442176874E-2</v>
      </c>
      <c r="T181" s="45">
        <f t="shared" si="108"/>
        <v>2.4630541871921183E-2</v>
      </c>
      <c r="U181" s="45">
        <f t="shared" si="109"/>
        <v>9.9750623441396506E-3</v>
      </c>
      <c r="W181" s="2">
        <v>2.4</v>
      </c>
      <c r="X181" s="45">
        <f t="shared" si="114"/>
        <v>0.72213247172859452</v>
      </c>
      <c r="Y181" s="45">
        <f t="shared" si="110"/>
        <v>0.71563981042654035</v>
      </c>
      <c r="Z181" s="45">
        <f t="shared" si="111"/>
        <v>0.71794871794871795</v>
      </c>
      <c r="AA181" s="45">
        <f t="shared" si="112"/>
        <v>0.67741935483870963</v>
      </c>
      <c r="AB181" s="45">
        <f t="shared" si="113"/>
        <v>0.71428571428571419</v>
      </c>
    </row>
    <row r="182" spans="2:28" x14ac:dyDescent="0.3">
      <c r="I182" s="2">
        <v>1</v>
      </c>
      <c r="J182" s="4">
        <v>318</v>
      </c>
      <c r="K182" s="4">
        <v>372</v>
      </c>
      <c r="L182" s="4">
        <v>290</v>
      </c>
      <c r="M182" s="4">
        <v>151</v>
      </c>
      <c r="N182" s="4">
        <v>60</v>
      </c>
      <c r="P182" s="2">
        <v>1</v>
      </c>
      <c r="Q182" s="45">
        <f t="shared" si="105"/>
        <v>7.3747680890538028E-2</v>
      </c>
      <c r="R182" s="45">
        <f t="shared" si="106"/>
        <v>5.5973517905507073E-2</v>
      </c>
      <c r="S182" s="45">
        <f t="shared" si="107"/>
        <v>4.6842190276207396E-2</v>
      </c>
      <c r="T182" s="45">
        <f t="shared" si="108"/>
        <v>3.7385491458281753E-2</v>
      </c>
      <c r="U182" s="45">
        <f t="shared" si="109"/>
        <v>2.8490028490028491E-2</v>
      </c>
      <c r="W182" s="2">
        <v>1</v>
      </c>
      <c r="X182" s="45">
        <f t="shared" si="114"/>
        <v>0.72797262617621894</v>
      </c>
      <c r="Y182" s="45">
        <f t="shared" si="110"/>
        <v>0.7288629737609329</v>
      </c>
      <c r="Z182" s="45">
        <f t="shared" si="111"/>
        <v>0.71258671952428143</v>
      </c>
      <c r="AA182" s="45">
        <f t="shared" si="112"/>
        <v>0.69799999999999995</v>
      </c>
      <c r="AB182" s="45">
        <f t="shared" si="113"/>
        <v>0.65317919075144504</v>
      </c>
    </row>
    <row r="183" spans="2:28" x14ac:dyDescent="0.3">
      <c r="I183" s="2">
        <v>1.1599999999999999</v>
      </c>
      <c r="J183" s="4">
        <v>121</v>
      </c>
      <c r="K183" s="4">
        <v>200</v>
      </c>
      <c r="L183" s="4">
        <v>215</v>
      </c>
      <c r="M183" s="4">
        <v>139</v>
      </c>
      <c r="N183" s="4">
        <v>59</v>
      </c>
      <c r="P183" s="2">
        <v>1.1599999999999999</v>
      </c>
      <c r="Q183" s="45">
        <f t="shared" si="105"/>
        <v>7.6052796983029539E-2</v>
      </c>
      <c r="R183" s="45">
        <f t="shared" si="106"/>
        <v>6.0642813826561552E-2</v>
      </c>
      <c r="S183" s="45">
        <f t="shared" si="107"/>
        <v>5.7165647434193036E-2</v>
      </c>
      <c r="T183" s="45">
        <f t="shared" si="108"/>
        <v>4.8180242634315425E-2</v>
      </c>
      <c r="U183" s="45">
        <f t="shared" si="109"/>
        <v>3.9280958721704395E-2</v>
      </c>
      <c r="W183" s="2">
        <v>1.1599999999999999</v>
      </c>
      <c r="X183" s="45">
        <f t="shared" si="114"/>
        <v>0.7976588628762542</v>
      </c>
      <c r="Y183" s="45">
        <f t="shared" si="110"/>
        <v>0.79859013091641495</v>
      </c>
      <c r="Z183" s="45">
        <f t="shared" si="111"/>
        <v>0.77029914529914534</v>
      </c>
      <c r="AA183" s="45">
        <f t="shared" si="112"/>
        <v>0.75089605734767029</v>
      </c>
      <c r="AB183" s="45">
        <f t="shared" si="113"/>
        <v>0.71770334928229673</v>
      </c>
    </row>
    <row r="184" spans="2:28" x14ac:dyDescent="0.3">
      <c r="I184" s="2">
        <v>1.24</v>
      </c>
      <c r="J184" s="4">
        <v>23</v>
      </c>
      <c r="K184" s="4">
        <v>32</v>
      </c>
      <c r="L184" s="4">
        <v>39</v>
      </c>
      <c r="M184" s="4">
        <v>18</v>
      </c>
      <c r="N184" s="4">
        <v>13</v>
      </c>
      <c r="P184" s="2">
        <v>1.24</v>
      </c>
      <c r="Q184" s="45">
        <f t="shared" si="105"/>
        <v>3.5168195718654434E-2</v>
      </c>
      <c r="R184" s="45">
        <f t="shared" si="106"/>
        <v>2.6101141924959218E-2</v>
      </c>
      <c r="S184" s="45">
        <f t="shared" si="107"/>
        <v>3.125E-2</v>
      </c>
      <c r="T184" s="45">
        <f t="shared" si="108"/>
        <v>1.9375672766415501E-2</v>
      </c>
      <c r="U184" s="45">
        <f t="shared" si="109"/>
        <v>2.3985239852398525E-2</v>
      </c>
      <c r="W184" s="2">
        <v>1.24</v>
      </c>
      <c r="X184" s="45">
        <f t="shared" si="114"/>
        <v>0.91872791519434627</v>
      </c>
      <c r="Y184" s="45">
        <f t="shared" si="110"/>
        <v>0.9264367816091954</v>
      </c>
      <c r="Z184" s="45">
        <f t="shared" si="111"/>
        <v>0.8925619834710744</v>
      </c>
      <c r="AA184" s="45">
        <f t="shared" si="112"/>
        <v>0.90721649484536082</v>
      </c>
      <c r="AB184" s="45">
        <f t="shared" si="113"/>
        <v>0.84146341463414631</v>
      </c>
    </row>
    <row r="185" spans="2:28" x14ac:dyDescent="0.3">
      <c r="I185" s="2">
        <v>0</v>
      </c>
      <c r="J185" s="4">
        <v>1</v>
      </c>
      <c r="K185" s="4">
        <v>5</v>
      </c>
      <c r="L185" s="4">
        <v>6</v>
      </c>
      <c r="M185" s="4">
        <v>3</v>
      </c>
      <c r="N185" s="4">
        <v>3</v>
      </c>
      <c r="P185" s="2">
        <v>0</v>
      </c>
      <c r="Q185" s="45">
        <f t="shared" si="105"/>
        <v>5.8479532163742687E-3</v>
      </c>
      <c r="R185" s="45">
        <f t="shared" si="106"/>
        <v>1.0706638115631691E-2</v>
      </c>
      <c r="S185" s="45">
        <f t="shared" si="107"/>
        <v>9.1883614088820835E-3</v>
      </c>
      <c r="T185" s="45">
        <f t="shared" si="108"/>
        <v>4.7619047619047623E-3</v>
      </c>
      <c r="U185" s="45">
        <f t="shared" si="109"/>
        <v>6.0362173038229373E-3</v>
      </c>
      <c r="W185" s="2">
        <v>0</v>
      </c>
      <c r="X185" s="45">
        <f t="shared" si="114"/>
        <v>0.98780487804878048</v>
      </c>
      <c r="Y185" s="45">
        <f t="shared" si="110"/>
        <v>0.97422680412371132</v>
      </c>
      <c r="Z185" s="45">
        <f t="shared" si="111"/>
        <v>0.97499999999999998</v>
      </c>
      <c r="AA185" s="45">
        <f t="shared" si="112"/>
        <v>0.98522167487684731</v>
      </c>
      <c r="AB185" s="45">
        <f t="shared" si="113"/>
        <v>0.97959183673469397</v>
      </c>
    </row>
    <row r="186" spans="2:28" x14ac:dyDescent="0.3">
      <c r="I186" s="2">
        <v>0.5</v>
      </c>
      <c r="J186" s="4">
        <v>1</v>
      </c>
      <c r="K186" s="4">
        <v>1</v>
      </c>
      <c r="L186" s="4">
        <v>3</v>
      </c>
      <c r="M186" s="4">
        <v>1</v>
      </c>
      <c r="N186" s="4">
        <v>1</v>
      </c>
      <c r="P186" s="2">
        <v>0.5</v>
      </c>
      <c r="Q186" s="45">
        <f t="shared" si="105"/>
        <v>1.6393442622950821E-2</v>
      </c>
      <c r="R186" s="45">
        <f t="shared" si="106"/>
        <v>5.235602094240838E-3</v>
      </c>
      <c r="S186" s="45">
        <f t="shared" si="107"/>
        <v>7.8947368421052634E-3</v>
      </c>
      <c r="T186" s="45">
        <f t="shared" si="108"/>
        <v>2.403846153846154E-3</v>
      </c>
      <c r="U186" s="45">
        <f t="shared" si="109"/>
        <v>2.8011204481792717E-3</v>
      </c>
      <c r="W186" s="2">
        <v>0.5</v>
      </c>
      <c r="X186" s="45">
        <f t="shared" si="114"/>
        <v>0.97222222222222221</v>
      </c>
      <c r="Y186" s="45">
        <f t="shared" si="110"/>
        <v>0.99180327868852469</v>
      </c>
      <c r="Z186" s="45">
        <f t="shared" si="111"/>
        <v>0.98571428571428565</v>
      </c>
      <c r="AA186" s="45">
        <f t="shared" si="112"/>
        <v>0.99547511312217196</v>
      </c>
      <c r="AB186" s="45">
        <f t="shared" si="113"/>
        <v>0.99473684210526314</v>
      </c>
    </row>
    <row r="187" spans="2:28" x14ac:dyDescent="0.3">
      <c r="I187" s="2">
        <v>0.9</v>
      </c>
      <c r="J187" s="4">
        <v>0</v>
      </c>
      <c r="K187" s="4">
        <v>0</v>
      </c>
      <c r="L187" s="4">
        <v>0</v>
      </c>
      <c r="M187" s="4">
        <v>1</v>
      </c>
      <c r="N187" s="4">
        <v>0</v>
      </c>
      <c r="P187" s="2">
        <v>0.9</v>
      </c>
      <c r="Q187" s="45">
        <f t="shared" si="105"/>
        <v>0</v>
      </c>
      <c r="R187" s="45">
        <f t="shared" si="106"/>
        <v>0</v>
      </c>
      <c r="S187" s="45">
        <f t="shared" si="107"/>
        <v>0</v>
      </c>
      <c r="T187" s="45">
        <f t="shared" si="108"/>
        <v>3.125E-2</v>
      </c>
      <c r="U187" s="45">
        <f t="shared" si="109"/>
        <v>0</v>
      </c>
      <c r="W187" s="2">
        <v>0.9</v>
      </c>
      <c r="X187" s="45">
        <f t="shared" si="114"/>
        <v>1</v>
      </c>
      <c r="Y187" s="45">
        <f t="shared" si="110"/>
        <v>1</v>
      </c>
      <c r="Z187" s="45">
        <f t="shared" si="111"/>
        <v>1</v>
      </c>
      <c r="AA187" s="45">
        <f t="shared" si="112"/>
        <v>0.95</v>
      </c>
      <c r="AB187" s="45">
        <f t="shared" si="113"/>
        <v>1</v>
      </c>
    </row>
    <row r="188" spans="2:28" x14ac:dyDescent="0.3">
      <c r="I188" s="2" t="s">
        <v>2</v>
      </c>
      <c r="J188" s="4">
        <f>SUM(J175:J187)</f>
        <v>1803</v>
      </c>
      <c r="K188" s="4">
        <f t="shared" ref="K188" si="115">SUM(K175:K187)</f>
        <v>1441</v>
      </c>
      <c r="L188" s="4">
        <f t="shared" ref="L188" si="116">SUM(L175:L187)</f>
        <v>874</v>
      </c>
      <c r="M188" s="4">
        <f t="shared" ref="M188" si="117">SUM(M175:M187)</f>
        <v>399</v>
      </c>
      <c r="N188" s="4">
        <f t="shared" ref="N188" si="118">SUM(N175:N187)</f>
        <v>158</v>
      </c>
      <c r="P188" s="2" t="s">
        <v>2</v>
      </c>
      <c r="Q188" s="45">
        <f>J188/C170</f>
        <v>5.8485792137018294E-2</v>
      </c>
      <c r="R188" s="45">
        <f t="shared" ref="R188" si="119">K188/D170</f>
        <v>4.7165488347735006E-2</v>
      </c>
      <c r="S188" s="45">
        <f t="shared" ref="S188" si="120">L188/E170</f>
        <v>3.8047973531844498E-2</v>
      </c>
      <c r="T188" s="45">
        <f t="shared" ref="T188" si="121">M188/F170</f>
        <v>2.8632938643702907E-2</v>
      </c>
      <c r="U188" s="45">
        <f t="shared" ref="U188" si="122">N188/G170</f>
        <v>2.1835268103924822E-2</v>
      </c>
      <c r="W188" s="2" t="s">
        <v>2</v>
      </c>
      <c r="X188" s="45">
        <f t="shared" si="114"/>
        <v>0.66115391843638405</v>
      </c>
      <c r="Y188" s="45">
        <f t="shared" si="110"/>
        <v>0.71363275039745633</v>
      </c>
      <c r="Z188" s="45">
        <f t="shared" si="111"/>
        <v>0.75324675324675316</v>
      </c>
      <c r="AA188" s="45">
        <f t="shared" si="112"/>
        <v>0.79131799163179906</v>
      </c>
      <c r="AB188" s="45">
        <f t="shared" si="113"/>
        <v>0.81542056074766356</v>
      </c>
    </row>
    <row r="191" spans="2:28" x14ac:dyDescent="0.3">
      <c r="B191" s="62" t="s">
        <v>224</v>
      </c>
      <c r="C191" s="63"/>
      <c r="D191" s="63"/>
      <c r="E191" s="63"/>
      <c r="F191" s="63"/>
      <c r="G191" s="64"/>
      <c r="I191" s="60" t="s">
        <v>225</v>
      </c>
      <c r="J191" s="60"/>
      <c r="K191" s="60"/>
      <c r="L191" s="60"/>
      <c r="M191" s="60"/>
      <c r="N191" s="60"/>
      <c r="P191" s="60" t="s">
        <v>225</v>
      </c>
      <c r="Q191" s="60"/>
      <c r="R191" s="60"/>
      <c r="S191" s="60"/>
      <c r="T191" s="60"/>
      <c r="U191" s="60"/>
      <c r="W191" s="60" t="s">
        <v>241</v>
      </c>
      <c r="X191" s="60"/>
      <c r="Y191" s="60"/>
      <c r="Z191" s="60"/>
      <c r="AA191" s="60"/>
      <c r="AB191" s="60"/>
    </row>
    <row r="192" spans="2:28" x14ac:dyDescent="0.3">
      <c r="B192" s="96" t="s">
        <v>171</v>
      </c>
      <c r="C192" s="67" t="s">
        <v>23</v>
      </c>
      <c r="D192" s="67"/>
      <c r="E192" s="67"/>
      <c r="F192" s="67"/>
      <c r="G192" s="67"/>
      <c r="I192" s="96" t="s">
        <v>171</v>
      </c>
      <c r="J192" s="67" t="s">
        <v>23</v>
      </c>
      <c r="K192" s="67"/>
      <c r="L192" s="67"/>
      <c r="M192" s="67"/>
      <c r="N192" s="67"/>
      <c r="P192" s="96" t="s">
        <v>171</v>
      </c>
      <c r="Q192" s="67" t="s">
        <v>23</v>
      </c>
      <c r="R192" s="67"/>
      <c r="S192" s="67"/>
      <c r="T192" s="67"/>
      <c r="U192" s="67"/>
      <c r="W192" s="96" t="s">
        <v>171</v>
      </c>
      <c r="X192" s="67" t="s">
        <v>23</v>
      </c>
      <c r="Y192" s="67"/>
      <c r="Z192" s="67"/>
      <c r="AA192" s="67"/>
      <c r="AB192" s="67"/>
    </row>
    <row r="193" spans="2:28" x14ac:dyDescent="0.3">
      <c r="B193" s="96"/>
      <c r="C193" s="2">
        <v>4</v>
      </c>
      <c r="D193" s="2">
        <v>6</v>
      </c>
      <c r="E193" s="2">
        <v>8</v>
      </c>
      <c r="F193" s="2">
        <v>10</v>
      </c>
      <c r="G193" s="2">
        <v>12</v>
      </c>
      <c r="I193" s="96"/>
      <c r="J193" s="2">
        <v>4</v>
      </c>
      <c r="K193" s="2">
        <v>6</v>
      </c>
      <c r="L193" s="2">
        <v>8</v>
      </c>
      <c r="M193" s="2">
        <v>10</v>
      </c>
      <c r="N193" s="2">
        <v>12</v>
      </c>
      <c r="P193" s="96"/>
      <c r="Q193" s="2">
        <v>4</v>
      </c>
      <c r="R193" s="2">
        <v>6</v>
      </c>
      <c r="S193" s="2">
        <v>8</v>
      </c>
      <c r="T193" s="2">
        <v>10</v>
      </c>
      <c r="U193" s="2">
        <v>12</v>
      </c>
      <c r="W193" s="96"/>
      <c r="X193" s="2">
        <v>4</v>
      </c>
      <c r="Y193" s="2">
        <v>6</v>
      </c>
      <c r="Z193" s="2">
        <v>8</v>
      </c>
      <c r="AA193" s="2">
        <v>10</v>
      </c>
      <c r="AB193" s="2">
        <v>12</v>
      </c>
    </row>
    <row r="194" spans="2:28" x14ac:dyDescent="0.3">
      <c r="B194" s="2">
        <v>4</v>
      </c>
      <c r="C194" s="4">
        <v>275</v>
      </c>
      <c r="D194" s="4">
        <v>259</v>
      </c>
      <c r="E194" s="4">
        <v>203</v>
      </c>
      <c r="F194" s="4">
        <v>208</v>
      </c>
      <c r="G194" s="4">
        <v>135</v>
      </c>
      <c r="I194" s="2">
        <v>4</v>
      </c>
      <c r="J194" s="4">
        <v>4</v>
      </c>
      <c r="K194" s="4">
        <v>3</v>
      </c>
      <c r="L194" s="4">
        <v>2</v>
      </c>
      <c r="M194" s="4">
        <v>1</v>
      </c>
      <c r="N194" s="4">
        <v>0</v>
      </c>
      <c r="P194" s="2">
        <v>4</v>
      </c>
      <c r="Q194" s="45">
        <f t="shared" ref="Q194:Q206" si="123">J194/C194</f>
        <v>1.4545454545454545E-2</v>
      </c>
      <c r="R194" s="45">
        <f t="shared" ref="R194:R206" si="124">K194/D194</f>
        <v>1.1583011583011582E-2</v>
      </c>
      <c r="S194" s="45">
        <f t="shared" ref="S194:S206" si="125">L194/E194</f>
        <v>9.852216748768473E-3</v>
      </c>
      <c r="T194" s="45">
        <f t="shared" ref="T194:T206" si="126">M194/F194</f>
        <v>4.807692307692308E-3</v>
      </c>
      <c r="U194" s="45">
        <f t="shared" ref="U194:U206" si="127">N194/G194</f>
        <v>0</v>
      </c>
      <c r="W194" s="2">
        <v>4</v>
      </c>
      <c r="X194" s="45">
        <f t="shared" ref="X194:X206" si="128">Q194+Q212</f>
        <v>1.8181818181818181E-2</v>
      </c>
      <c r="Y194" s="45">
        <f t="shared" ref="Y194:Y206" si="129">R194+R212</f>
        <v>1.5444015444015444E-2</v>
      </c>
      <c r="Z194" s="45">
        <f t="shared" ref="Z194:Z206" si="130">S194+S212</f>
        <v>9.852216748768473E-3</v>
      </c>
      <c r="AA194" s="45">
        <f t="shared" ref="AA194:AA206" si="131">T194+T212</f>
        <v>4.807692307692308E-3</v>
      </c>
      <c r="AB194" s="45">
        <f t="shared" ref="AB194:AB206" si="132">U194+U212</f>
        <v>0</v>
      </c>
    </row>
    <row r="195" spans="2:28" x14ac:dyDescent="0.3">
      <c r="B195" s="2">
        <v>3</v>
      </c>
      <c r="C195" s="4">
        <v>346</v>
      </c>
      <c r="D195" s="4">
        <v>353</v>
      </c>
      <c r="E195" s="4">
        <v>249</v>
      </c>
      <c r="F195" s="4">
        <v>137</v>
      </c>
      <c r="G195" s="4">
        <v>134</v>
      </c>
      <c r="I195" s="2">
        <v>3</v>
      </c>
      <c r="J195" s="4">
        <v>6</v>
      </c>
      <c r="K195" s="4">
        <v>3</v>
      </c>
      <c r="L195" s="4">
        <v>1</v>
      </c>
      <c r="M195" s="4">
        <v>1</v>
      </c>
      <c r="N195" s="4">
        <v>0</v>
      </c>
      <c r="P195" s="2">
        <v>3</v>
      </c>
      <c r="Q195" s="45">
        <f t="shared" si="123"/>
        <v>1.7341040462427744E-2</v>
      </c>
      <c r="R195" s="45">
        <f t="shared" si="124"/>
        <v>8.4985835694051E-3</v>
      </c>
      <c r="S195" s="45">
        <f t="shared" si="125"/>
        <v>4.0160642570281121E-3</v>
      </c>
      <c r="T195" s="45">
        <f t="shared" si="126"/>
        <v>7.2992700729927005E-3</v>
      </c>
      <c r="U195" s="45">
        <f t="shared" si="127"/>
        <v>0</v>
      </c>
      <c r="W195" s="2">
        <v>3</v>
      </c>
      <c r="X195" s="45">
        <f t="shared" si="128"/>
        <v>3.4682080924855488E-2</v>
      </c>
      <c r="Y195" s="45">
        <f t="shared" si="129"/>
        <v>1.4164305949008499E-2</v>
      </c>
      <c r="Z195" s="45">
        <f t="shared" si="130"/>
        <v>4.0160642570281121E-3</v>
      </c>
      <c r="AA195" s="45">
        <f t="shared" si="131"/>
        <v>7.2992700729927005E-3</v>
      </c>
      <c r="AB195" s="45">
        <f t="shared" si="132"/>
        <v>0</v>
      </c>
    </row>
    <row r="196" spans="2:28" x14ac:dyDescent="0.3">
      <c r="B196" s="2">
        <v>3.32</v>
      </c>
      <c r="C196" s="4">
        <v>454</v>
      </c>
      <c r="D196" s="4">
        <v>436</v>
      </c>
      <c r="E196" s="4">
        <v>357</v>
      </c>
      <c r="F196" s="4">
        <v>238</v>
      </c>
      <c r="G196" s="4">
        <v>146</v>
      </c>
      <c r="I196" s="2">
        <v>3.32</v>
      </c>
      <c r="J196" s="4">
        <v>7</v>
      </c>
      <c r="K196" s="4">
        <v>6</v>
      </c>
      <c r="L196" s="4">
        <v>2</v>
      </c>
      <c r="M196" s="4">
        <v>1</v>
      </c>
      <c r="N196" s="4">
        <v>0</v>
      </c>
      <c r="P196" s="2">
        <v>3.32</v>
      </c>
      <c r="Q196" s="45">
        <f t="shared" si="123"/>
        <v>1.5418502202643172E-2</v>
      </c>
      <c r="R196" s="45">
        <f t="shared" si="124"/>
        <v>1.3761467889908258E-2</v>
      </c>
      <c r="S196" s="45">
        <f t="shared" si="125"/>
        <v>5.6022408963585435E-3</v>
      </c>
      <c r="T196" s="45">
        <f t="shared" si="126"/>
        <v>4.2016806722689074E-3</v>
      </c>
      <c r="U196" s="45">
        <f t="shared" si="127"/>
        <v>0</v>
      </c>
      <c r="W196" s="2">
        <v>3.32</v>
      </c>
      <c r="X196" s="45">
        <f t="shared" si="128"/>
        <v>5.2863436123348019E-2</v>
      </c>
      <c r="Y196" s="45">
        <f t="shared" si="129"/>
        <v>3.4403669724770644E-2</v>
      </c>
      <c r="Z196" s="45">
        <f t="shared" si="130"/>
        <v>1.1204481792717087E-2</v>
      </c>
      <c r="AA196" s="45">
        <f t="shared" si="131"/>
        <v>4.2016806722689074E-3</v>
      </c>
      <c r="AB196" s="45">
        <f t="shared" si="132"/>
        <v>0</v>
      </c>
    </row>
    <row r="197" spans="2:28" x14ac:dyDescent="0.3">
      <c r="B197" s="2">
        <v>3.52</v>
      </c>
      <c r="C197" s="4">
        <v>584</v>
      </c>
      <c r="D197" s="4">
        <v>542</v>
      </c>
      <c r="E197" s="4">
        <v>486</v>
      </c>
      <c r="F197" s="4">
        <v>373</v>
      </c>
      <c r="G197" s="4">
        <v>273</v>
      </c>
      <c r="I197" s="2">
        <v>3.52</v>
      </c>
      <c r="J197" s="4">
        <v>26</v>
      </c>
      <c r="K197" s="4">
        <v>14</v>
      </c>
      <c r="L197" s="4">
        <v>7</v>
      </c>
      <c r="M197" s="4">
        <v>1</v>
      </c>
      <c r="N197" s="4">
        <v>0</v>
      </c>
      <c r="P197" s="2">
        <v>3.52</v>
      </c>
      <c r="Q197" s="45">
        <f t="shared" si="123"/>
        <v>4.4520547945205477E-2</v>
      </c>
      <c r="R197" s="45">
        <f t="shared" si="124"/>
        <v>2.5830258302583026E-2</v>
      </c>
      <c r="S197" s="45">
        <f t="shared" si="125"/>
        <v>1.4403292181069959E-2</v>
      </c>
      <c r="T197" s="45">
        <f t="shared" si="126"/>
        <v>2.6809651474530832E-3</v>
      </c>
      <c r="U197" s="45">
        <f t="shared" si="127"/>
        <v>0</v>
      </c>
      <c r="W197" s="2">
        <v>3.52</v>
      </c>
      <c r="X197" s="45">
        <f t="shared" si="128"/>
        <v>8.5616438356164379E-2</v>
      </c>
      <c r="Y197" s="45">
        <f t="shared" si="129"/>
        <v>4.9815498154981555E-2</v>
      </c>
      <c r="Z197" s="45">
        <f t="shared" si="130"/>
        <v>2.2633744855967079E-2</v>
      </c>
      <c r="AA197" s="45">
        <f t="shared" si="131"/>
        <v>5.3619302949061663E-3</v>
      </c>
      <c r="AB197" s="45">
        <f t="shared" si="132"/>
        <v>3.663003663003663E-3</v>
      </c>
    </row>
    <row r="198" spans="2:28" x14ac:dyDescent="0.3">
      <c r="B198" s="2">
        <v>2</v>
      </c>
      <c r="C198" s="4">
        <v>1131</v>
      </c>
      <c r="D198" s="4">
        <v>1671</v>
      </c>
      <c r="E198" s="4">
        <v>1408</v>
      </c>
      <c r="F198" s="4">
        <v>957</v>
      </c>
      <c r="G198" s="4">
        <v>603</v>
      </c>
      <c r="I198" s="2">
        <v>2</v>
      </c>
      <c r="J198" s="4">
        <v>63</v>
      </c>
      <c r="K198" s="4">
        <v>58</v>
      </c>
      <c r="L198" s="4">
        <v>34</v>
      </c>
      <c r="M198" s="4">
        <v>11</v>
      </c>
      <c r="N198" s="4">
        <v>8</v>
      </c>
      <c r="P198" s="2">
        <v>2</v>
      </c>
      <c r="Q198" s="45">
        <f t="shared" si="123"/>
        <v>5.5702917771883291E-2</v>
      </c>
      <c r="R198" s="45">
        <f t="shared" si="124"/>
        <v>3.4709754637941355E-2</v>
      </c>
      <c r="S198" s="45">
        <f t="shared" si="125"/>
        <v>2.4147727272727272E-2</v>
      </c>
      <c r="T198" s="45">
        <f t="shared" si="126"/>
        <v>1.1494252873563218E-2</v>
      </c>
      <c r="U198" s="45">
        <f t="shared" si="127"/>
        <v>1.3266998341625208E-2</v>
      </c>
      <c r="W198" s="2">
        <v>2</v>
      </c>
      <c r="X198" s="45">
        <f t="shared" si="128"/>
        <v>9.3722369584438553E-2</v>
      </c>
      <c r="Y198" s="45">
        <f t="shared" si="129"/>
        <v>6.6427289048473975E-2</v>
      </c>
      <c r="Z198" s="45">
        <f t="shared" si="130"/>
        <v>3.9772727272727272E-2</v>
      </c>
      <c r="AA198" s="45">
        <f t="shared" si="131"/>
        <v>2.1943573667711599E-2</v>
      </c>
      <c r="AB198" s="45">
        <f t="shared" si="132"/>
        <v>1.9900497512437811E-2</v>
      </c>
    </row>
    <row r="199" spans="2:28" x14ac:dyDescent="0.3">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5">
        <f t="shared" si="123"/>
        <v>8.3451202263083446E-2</v>
      </c>
      <c r="R199" s="45">
        <f t="shared" si="124"/>
        <v>5.2215189873417722E-2</v>
      </c>
      <c r="S199" s="45">
        <f t="shared" si="125"/>
        <v>4.226415094339623E-2</v>
      </c>
      <c r="T199" s="45">
        <f t="shared" si="126"/>
        <v>2.4364406779661018E-2</v>
      </c>
      <c r="U199" s="45">
        <f t="shared" si="127"/>
        <v>1.4414414414414415E-2</v>
      </c>
      <c r="W199" s="2">
        <v>2.2400000000000002</v>
      </c>
      <c r="X199" s="45">
        <f t="shared" si="128"/>
        <v>0.14144271570014144</v>
      </c>
      <c r="Y199" s="45">
        <f t="shared" si="129"/>
        <v>8.7025316455696194E-2</v>
      </c>
      <c r="Z199" s="45">
        <f t="shared" si="130"/>
        <v>6.8679245283018872E-2</v>
      </c>
      <c r="AA199" s="45">
        <f t="shared" si="131"/>
        <v>4.0254237288135597E-2</v>
      </c>
      <c r="AB199" s="45">
        <f t="shared" si="132"/>
        <v>2.1621621621621623E-2</v>
      </c>
    </row>
    <row r="200" spans="2:28" x14ac:dyDescent="0.3">
      <c r="B200" s="2">
        <v>2.4</v>
      </c>
      <c r="C200" s="4">
        <v>507</v>
      </c>
      <c r="D200" s="4">
        <v>765</v>
      </c>
      <c r="E200" s="4">
        <v>704</v>
      </c>
      <c r="F200" s="4">
        <v>590</v>
      </c>
      <c r="G200" s="4">
        <v>434</v>
      </c>
      <c r="I200" s="2">
        <v>2.4</v>
      </c>
      <c r="J200" s="4">
        <v>76</v>
      </c>
      <c r="K200" s="4">
        <v>67</v>
      </c>
      <c r="L200" s="4">
        <v>33</v>
      </c>
      <c r="M200" s="4">
        <v>24</v>
      </c>
      <c r="N200" s="4">
        <v>7</v>
      </c>
      <c r="P200" s="2">
        <v>2.4</v>
      </c>
      <c r="Q200" s="45">
        <f t="shared" si="123"/>
        <v>0.14990138067061143</v>
      </c>
      <c r="R200" s="45">
        <f t="shared" si="124"/>
        <v>8.7581699346405223E-2</v>
      </c>
      <c r="S200" s="45">
        <f t="shared" si="125"/>
        <v>4.6875E-2</v>
      </c>
      <c r="T200" s="45">
        <f t="shared" si="126"/>
        <v>4.0677966101694912E-2</v>
      </c>
      <c r="U200" s="45">
        <f t="shared" si="127"/>
        <v>1.6129032258064516E-2</v>
      </c>
      <c r="W200" s="2">
        <v>2.4</v>
      </c>
      <c r="X200" s="45">
        <f t="shared" si="128"/>
        <v>0.20907297830374752</v>
      </c>
      <c r="Y200" s="45">
        <f t="shared" si="129"/>
        <v>0.12810457516339868</v>
      </c>
      <c r="Z200" s="45">
        <f t="shared" si="130"/>
        <v>7.6704545454545456E-2</v>
      </c>
      <c r="AA200" s="45">
        <f t="shared" si="131"/>
        <v>5.762711864406779E-2</v>
      </c>
      <c r="AB200" s="45">
        <f t="shared" si="132"/>
        <v>2.3041474654377881E-2</v>
      </c>
    </row>
    <row r="201" spans="2:28" x14ac:dyDescent="0.3">
      <c r="B201" s="2">
        <v>1</v>
      </c>
      <c r="C201" s="4">
        <v>814</v>
      </c>
      <c r="D201" s="4">
        <v>1811</v>
      </c>
      <c r="E201" s="4">
        <v>2361</v>
      </c>
      <c r="F201" s="4">
        <v>2175</v>
      </c>
      <c r="G201" s="4">
        <v>1534</v>
      </c>
      <c r="I201" s="2">
        <v>1</v>
      </c>
      <c r="J201" s="4">
        <v>131</v>
      </c>
      <c r="K201" s="4">
        <v>232</v>
      </c>
      <c r="L201" s="4">
        <v>218</v>
      </c>
      <c r="M201" s="4">
        <v>152</v>
      </c>
      <c r="N201" s="4">
        <v>79</v>
      </c>
      <c r="P201" s="2">
        <v>1</v>
      </c>
      <c r="Q201" s="45">
        <f t="shared" si="123"/>
        <v>0.16093366093366093</v>
      </c>
      <c r="R201" s="45">
        <f t="shared" si="124"/>
        <v>0.12810601877415792</v>
      </c>
      <c r="S201" s="45">
        <f t="shared" si="125"/>
        <v>9.2333756882676837E-2</v>
      </c>
      <c r="T201" s="45">
        <f t="shared" si="126"/>
        <v>6.9885057471264361E-2</v>
      </c>
      <c r="U201" s="45">
        <f t="shared" si="127"/>
        <v>5.1499348109517604E-2</v>
      </c>
      <c r="W201" s="2">
        <v>1</v>
      </c>
      <c r="X201" s="45">
        <f t="shared" si="128"/>
        <v>0.22235872235872237</v>
      </c>
      <c r="Y201" s="45">
        <f t="shared" si="129"/>
        <v>0.17393705135284374</v>
      </c>
      <c r="Z201" s="45">
        <f t="shared" si="130"/>
        <v>0.13045319779754341</v>
      </c>
      <c r="AA201" s="45">
        <f t="shared" si="131"/>
        <v>9.8390804597701137E-2</v>
      </c>
      <c r="AB201" s="45">
        <f t="shared" si="132"/>
        <v>7.301173402868319E-2</v>
      </c>
    </row>
    <row r="202" spans="2:28" x14ac:dyDescent="0.3">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5">
        <f t="shared" si="123"/>
        <v>0.22321428571428573</v>
      </c>
      <c r="R202" s="45">
        <f t="shared" si="124"/>
        <v>0.20679012345679013</v>
      </c>
      <c r="S202" s="45">
        <f t="shared" si="125"/>
        <v>0.16586703221384511</v>
      </c>
      <c r="T202" s="45">
        <f t="shared" si="126"/>
        <v>0.13437926330150068</v>
      </c>
      <c r="U202" s="45">
        <f t="shared" si="127"/>
        <v>0.10321969696969698</v>
      </c>
      <c r="W202" s="2">
        <v>1.1599999999999999</v>
      </c>
      <c r="X202" s="45">
        <f t="shared" si="128"/>
        <v>0.29166666666666669</v>
      </c>
      <c r="Y202" s="45">
        <f t="shared" si="129"/>
        <v>0.25</v>
      </c>
      <c r="Z202" s="45">
        <f t="shared" si="130"/>
        <v>0.20767649074708705</v>
      </c>
      <c r="AA202" s="45">
        <f t="shared" si="131"/>
        <v>0.16643929058663029</v>
      </c>
      <c r="AB202" s="45">
        <f t="shared" si="132"/>
        <v>0.12973484848484848</v>
      </c>
    </row>
    <row r="203" spans="2:28" x14ac:dyDescent="0.3">
      <c r="B203" s="2">
        <v>1.24</v>
      </c>
      <c r="C203" s="4">
        <v>120</v>
      </c>
      <c r="D203" s="4">
        <v>371</v>
      </c>
      <c r="E203" s="4">
        <v>530</v>
      </c>
      <c r="F203" s="4">
        <v>517</v>
      </c>
      <c r="G203" s="4">
        <v>396</v>
      </c>
      <c r="I203" s="2">
        <v>1.24</v>
      </c>
      <c r="J203" s="4">
        <v>48</v>
      </c>
      <c r="K203" s="4">
        <v>112</v>
      </c>
      <c r="L203" s="4">
        <v>109</v>
      </c>
      <c r="M203" s="4">
        <v>86</v>
      </c>
      <c r="N203" s="4">
        <v>48</v>
      </c>
      <c r="P203" s="2">
        <v>1.24</v>
      </c>
      <c r="Q203" s="45">
        <f t="shared" si="123"/>
        <v>0.4</v>
      </c>
      <c r="R203" s="45">
        <f t="shared" si="124"/>
        <v>0.30188679245283018</v>
      </c>
      <c r="S203" s="45">
        <f t="shared" si="125"/>
        <v>0.20566037735849058</v>
      </c>
      <c r="T203" s="45">
        <f t="shared" si="126"/>
        <v>0.16634429400386846</v>
      </c>
      <c r="U203" s="45">
        <f t="shared" si="127"/>
        <v>0.12121212121212122</v>
      </c>
      <c r="W203" s="2">
        <v>1.24</v>
      </c>
      <c r="X203" s="45">
        <f t="shared" si="128"/>
        <v>0.44166666666666671</v>
      </c>
      <c r="Y203" s="45">
        <f t="shared" si="129"/>
        <v>0.31805929919137466</v>
      </c>
      <c r="Z203" s="45">
        <f t="shared" si="130"/>
        <v>0.23773584905660378</v>
      </c>
      <c r="AA203" s="45">
        <f t="shared" si="131"/>
        <v>0.19148936170212766</v>
      </c>
      <c r="AB203" s="45">
        <f t="shared" si="132"/>
        <v>0.15404040404040403</v>
      </c>
    </row>
    <row r="204" spans="2:28" x14ac:dyDescent="0.3">
      <c r="B204" s="2">
        <v>0</v>
      </c>
      <c r="C204" s="4">
        <v>43</v>
      </c>
      <c r="D204" s="4">
        <v>142</v>
      </c>
      <c r="E204" s="4">
        <v>294</v>
      </c>
      <c r="F204" s="4">
        <v>348</v>
      </c>
      <c r="G204" s="4">
        <v>368</v>
      </c>
      <c r="I204" s="2">
        <v>0</v>
      </c>
      <c r="J204" s="4">
        <v>15</v>
      </c>
      <c r="K204" s="4">
        <v>50</v>
      </c>
      <c r="L204" s="4">
        <v>88</v>
      </c>
      <c r="M204" s="4">
        <v>87</v>
      </c>
      <c r="N204" s="4">
        <v>94</v>
      </c>
      <c r="P204" s="2">
        <v>0</v>
      </c>
      <c r="Q204" s="45">
        <f t="shared" si="123"/>
        <v>0.34883720930232559</v>
      </c>
      <c r="R204" s="45">
        <f t="shared" si="124"/>
        <v>0.352112676056338</v>
      </c>
      <c r="S204" s="45">
        <f t="shared" si="125"/>
        <v>0.29931972789115646</v>
      </c>
      <c r="T204" s="45">
        <f t="shared" si="126"/>
        <v>0.25</v>
      </c>
      <c r="U204" s="45">
        <f t="shared" si="127"/>
        <v>0.25543478260869568</v>
      </c>
      <c r="W204" s="2">
        <v>0</v>
      </c>
      <c r="X204" s="45">
        <f t="shared" si="128"/>
        <v>0.37209302325581395</v>
      </c>
      <c r="Y204" s="45">
        <f t="shared" si="129"/>
        <v>0.37323943661971826</v>
      </c>
      <c r="Z204" s="45">
        <f t="shared" si="130"/>
        <v>0.30952380952380953</v>
      </c>
      <c r="AA204" s="45">
        <f t="shared" si="131"/>
        <v>0.2557471264367816</v>
      </c>
      <c r="AB204" s="45">
        <f t="shared" si="132"/>
        <v>0.26086956521739135</v>
      </c>
    </row>
    <row r="205" spans="2:28" x14ac:dyDescent="0.3">
      <c r="B205" s="2">
        <v>0.5</v>
      </c>
      <c r="C205" s="4">
        <v>9</v>
      </c>
      <c r="D205" s="4">
        <v>62</v>
      </c>
      <c r="E205" s="4">
        <v>138</v>
      </c>
      <c r="F205" s="4">
        <v>197</v>
      </c>
      <c r="G205" s="4">
        <v>239</v>
      </c>
      <c r="I205" s="2">
        <v>0.5</v>
      </c>
      <c r="J205" s="4">
        <v>6</v>
      </c>
      <c r="K205" s="4">
        <v>31</v>
      </c>
      <c r="L205" s="4">
        <v>67</v>
      </c>
      <c r="M205" s="4">
        <v>80</v>
      </c>
      <c r="N205" s="4">
        <v>101</v>
      </c>
      <c r="P205" s="2">
        <v>0.5</v>
      </c>
      <c r="Q205" s="45">
        <f t="shared" si="123"/>
        <v>0.66666666666666663</v>
      </c>
      <c r="R205" s="45">
        <f t="shared" si="124"/>
        <v>0.5</v>
      </c>
      <c r="S205" s="45">
        <f t="shared" si="125"/>
        <v>0.48550724637681159</v>
      </c>
      <c r="T205" s="45">
        <f t="shared" si="126"/>
        <v>0.40609137055837563</v>
      </c>
      <c r="U205" s="45">
        <f t="shared" si="127"/>
        <v>0.42259414225941422</v>
      </c>
      <c r="W205" s="2">
        <v>0.5</v>
      </c>
      <c r="X205" s="45">
        <f t="shared" si="128"/>
        <v>0.66666666666666663</v>
      </c>
      <c r="Y205" s="45">
        <f t="shared" si="129"/>
        <v>0.5161290322580645</v>
      </c>
      <c r="Z205" s="45">
        <f t="shared" si="130"/>
        <v>0.48550724637681159</v>
      </c>
      <c r="AA205" s="45">
        <f t="shared" si="131"/>
        <v>0.40609137055837563</v>
      </c>
      <c r="AB205" s="45">
        <f t="shared" si="132"/>
        <v>0.43096234309623432</v>
      </c>
    </row>
    <row r="206" spans="2:28" x14ac:dyDescent="0.3">
      <c r="B206" s="2">
        <v>0.9</v>
      </c>
      <c r="C206" s="4">
        <v>0</v>
      </c>
      <c r="D206" s="4">
        <v>5</v>
      </c>
      <c r="E206" s="4">
        <v>12</v>
      </c>
      <c r="F206" s="4">
        <v>26</v>
      </c>
      <c r="G206" s="4">
        <v>18</v>
      </c>
      <c r="I206" s="2">
        <v>0.9</v>
      </c>
      <c r="J206" s="4">
        <v>0</v>
      </c>
      <c r="K206" s="4">
        <v>4</v>
      </c>
      <c r="L206" s="4">
        <v>9</v>
      </c>
      <c r="M206" s="4">
        <v>14</v>
      </c>
      <c r="N206" s="4">
        <v>9</v>
      </c>
      <c r="P206" s="2">
        <v>0.9</v>
      </c>
      <c r="Q206" s="45" t="e">
        <f t="shared" si="123"/>
        <v>#DIV/0!</v>
      </c>
      <c r="R206" s="45">
        <f t="shared" si="124"/>
        <v>0.8</v>
      </c>
      <c r="S206" s="45">
        <f t="shared" si="125"/>
        <v>0.75</v>
      </c>
      <c r="T206" s="45">
        <f t="shared" si="126"/>
        <v>0.53846153846153844</v>
      </c>
      <c r="U206" s="45">
        <f t="shared" si="127"/>
        <v>0.5</v>
      </c>
      <c r="W206" s="2">
        <v>0.9</v>
      </c>
      <c r="X206" s="45" t="e">
        <f t="shared" si="128"/>
        <v>#DIV/0!</v>
      </c>
      <c r="Y206" s="45">
        <f t="shared" si="129"/>
        <v>0.8</v>
      </c>
      <c r="Z206" s="45">
        <f t="shared" si="130"/>
        <v>0.75</v>
      </c>
      <c r="AA206" s="45">
        <f t="shared" si="131"/>
        <v>0.53846153846153844</v>
      </c>
      <c r="AB206" s="45">
        <f t="shared" si="132"/>
        <v>0.5</v>
      </c>
    </row>
    <row r="207" spans="2:28" x14ac:dyDescent="0.3">
      <c r="B207" s="2" t="s">
        <v>2</v>
      </c>
      <c r="C207" s="4">
        <f>SUM(C194:C206)</f>
        <v>5326</v>
      </c>
      <c r="D207" s="4">
        <f t="shared" ref="D207" si="133">SUM(D194:D206)</f>
        <v>8653</v>
      </c>
      <c r="E207" s="4">
        <f t="shared" ref="E207" si="134">SUM(E194:E206)</f>
        <v>9526</v>
      </c>
      <c r="F207" s="4">
        <f t="shared" ref="F207" si="135">SUM(F194:F206)</f>
        <v>8176</v>
      </c>
      <c r="G207" s="4">
        <f t="shared" ref="G207" si="136">SUM(G194:G206)</f>
        <v>5891</v>
      </c>
      <c r="I207" s="2" t="s">
        <v>2</v>
      </c>
      <c r="J207" s="4">
        <f>SUM(J194:J206)</f>
        <v>516</v>
      </c>
      <c r="K207" s="4">
        <f t="shared" ref="K207" si="137">SUM(K194:K206)</f>
        <v>847</v>
      </c>
      <c r="L207" s="4">
        <f t="shared" ref="L207" si="138">SUM(L194:L206)</f>
        <v>868</v>
      </c>
      <c r="M207" s="4">
        <f t="shared" ref="M207" si="139">SUM(M194:M206)</f>
        <v>678</v>
      </c>
      <c r="N207" s="4">
        <f t="shared" ref="N207" si="140">SUM(N194:N206)</f>
        <v>463</v>
      </c>
      <c r="P207" s="2" t="s">
        <v>2</v>
      </c>
      <c r="Q207" s="45">
        <f>J207/C207</f>
        <v>9.6883214419827265E-2</v>
      </c>
      <c r="R207" s="45">
        <f t="shared" ref="R207" si="141">K207/D207</f>
        <v>9.7885126545706691E-2</v>
      </c>
      <c r="S207" s="45">
        <f t="shared" ref="S207" si="142">L207/E207</f>
        <v>9.1119042620197349E-2</v>
      </c>
      <c r="T207" s="45">
        <f t="shared" ref="T207" si="143">M207/F207</f>
        <v>8.2925636007827791E-2</v>
      </c>
      <c r="U207" s="45">
        <f t="shared" ref="U207" si="144">N207/G207</f>
        <v>7.8594466134781868E-2</v>
      </c>
      <c r="W207" s="2" t="s">
        <v>2</v>
      </c>
      <c r="X207" s="45">
        <f>Q207+Q225</f>
        <v>0.14213293278257605</v>
      </c>
      <c r="Y207" s="45">
        <f t="shared" ref="Y207" si="145">R207+R225</f>
        <v>0.13116838090835548</v>
      </c>
      <c r="Z207" s="45">
        <f t="shared" ref="Z207" si="146">S207+S225</f>
        <v>0.11788788578626916</v>
      </c>
      <c r="AA207" s="45">
        <f t="shared" ref="AA207" si="147">T207+T225</f>
        <v>0.10249510763209393</v>
      </c>
      <c r="AB207" s="45">
        <f t="shared" ref="AB207" si="148">U207+U225</f>
        <v>9.3872008148022407E-2</v>
      </c>
    </row>
    <row r="209" spans="9:28" x14ac:dyDescent="0.3">
      <c r="I209" s="60" t="s">
        <v>226</v>
      </c>
      <c r="J209" s="60"/>
      <c r="K209" s="60"/>
      <c r="L209" s="60"/>
      <c r="M209" s="60"/>
      <c r="N209" s="60"/>
      <c r="P209" s="60" t="s">
        <v>226</v>
      </c>
      <c r="Q209" s="60"/>
      <c r="R209" s="60"/>
      <c r="S209" s="60"/>
      <c r="T209" s="60"/>
      <c r="U209" s="60"/>
      <c r="W209" s="60" t="s">
        <v>238</v>
      </c>
      <c r="X209" s="60"/>
      <c r="Y209" s="60"/>
      <c r="Z209" s="60"/>
      <c r="AA209" s="60"/>
      <c r="AB209" s="60"/>
    </row>
    <row r="210" spans="9:28" x14ac:dyDescent="0.3">
      <c r="I210" s="96" t="s">
        <v>171</v>
      </c>
      <c r="J210" s="67" t="s">
        <v>23</v>
      </c>
      <c r="K210" s="67"/>
      <c r="L210" s="67"/>
      <c r="M210" s="67"/>
      <c r="N210" s="67"/>
      <c r="P210" s="96" t="s">
        <v>171</v>
      </c>
      <c r="Q210" s="67" t="s">
        <v>23</v>
      </c>
      <c r="R210" s="67"/>
      <c r="S210" s="67"/>
      <c r="T210" s="67"/>
      <c r="U210" s="67"/>
      <c r="W210" s="96" t="s">
        <v>171</v>
      </c>
      <c r="X210" s="67" t="s">
        <v>23</v>
      </c>
      <c r="Y210" s="67"/>
      <c r="Z210" s="67"/>
      <c r="AA210" s="67"/>
      <c r="AB210" s="67"/>
    </row>
    <row r="211" spans="9:28" x14ac:dyDescent="0.3">
      <c r="I211" s="96"/>
      <c r="J211" s="2">
        <v>4</v>
      </c>
      <c r="K211" s="2">
        <v>6</v>
      </c>
      <c r="L211" s="2">
        <v>8</v>
      </c>
      <c r="M211" s="2">
        <v>10</v>
      </c>
      <c r="N211" s="2">
        <v>12</v>
      </c>
      <c r="P211" s="96"/>
      <c r="Q211" s="2">
        <v>4</v>
      </c>
      <c r="R211" s="2">
        <v>6</v>
      </c>
      <c r="S211" s="2">
        <v>8</v>
      </c>
      <c r="T211" s="2">
        <v>10</v>
      </c>
      <c r="U211" s="2">
        <v>12</v>
      </c>
      <c r="W211" s="96"/>
      <c r="X211" s="2">
        <v>4</v>
      </c>
      <c r="Y211" s="2">
        <v>6</v>
      </c>
      <c r="Z211" s="2">
        <v>8</v>
      </c>
      <c r="AA211" s="2">
        <v>10</v>
      </c>
      <c r="AB211" s="2">
        <v>12</v>
      </c>
    </row>
    <row r="212" spans="9:28" x14ac:dyDescent="0.3">
      <c r="I212" s="2">
        <v>4</v>
      </c>
      <c r="J212" s="4">
        <v>1</v>
      </c>
      <c r="K212" s="4">
        <v>1</v>
      </c>
      <c r="L212" s="4">
        <v>0</v>
      </c>
      <c r="M212" s="4">
        <v>0</v>
      </c>
      <c r="N212" s="4">
        <v>0</v>
      </c>
      <c r="P212" s="2">
        <v>4</v>
      </c>
      <c r="Q212" s="45">
        <f t="shared" ref="Q212:Q224" si="149">J212/C194</f>
        <v>3.6363636363636364E-3</v>
      </c>
      <c r="R212" s="45">
        <f t="shared" ref="R212:R224" si="150">K212/D194</f>
        <v>3.8610038610038611E-3</v>
      </c>
      <c r="S212" s="45">
        <f t="shared" ref="S212:S224" si="151">L212/E194</f>
        <v>0</v>
      </c>
      <c r="T212" s="45">
        <f t="shared" ref="T212:T224" si="152">M212/F194</f>
        <v>0</v>
      </c>
      <c r="U212" s="45">
        <f t="shared" ref="U212:U224" si="153">N212/G194</f>
        <v>0</v>
      </c>
      <c r="W212" s="2">
        <v>4</v>
      </c>
      <c r="X212" s="45">
        <f>Q194/(Q212+Q194)</f>
        <v>0.8</v>
      </c>
      <c r="Y212" s="45">
        <f t="shared" ref="Y212:Y225" si="154">R194/(R212+R194)</f>
        <v>0.74999999999999989</v>
      </c>
      <c r="Z212" s="45">
        <f t="shared" ref="Z212:Z225" si="155">S194/(S212+S194)</f>
        <v>1</v>
      </c>
      <c r="AA212" s="45">
        <f t="shared" ref="AA212:AA225" si="156">T194/(T212+T194)</f>
        <v>1</v>
      </c>
      <c r="AB212" s="45" t="e">
        <f t="shared" ref="AB212:AB225" si="157">U194/(U212+U194)</f>
        <v>#DIV/0!</v>
      </c>
    </row>
    <row r="213" spans="9:28" x14ac:dyDescent="0.3">
      <c r="I213" s="2">
        <v>3</v>
      </c>
      <c r="J213" s="4">
        <v>6</v>
      </c>
      <c r="K213" s="4">
        <v>2</v>
      </c>
      <c r="L213" s="4">
        <v>0</v>
      </c>
      <c r="M213" s="4">
        <v>0</v>
      </c>
      <c r="N213" s="4">
        <v>0</v>
      </c>
      <c r="P213" s="2">
        <v>3</v>
      </c>
      <c r="Q213" s="45">
        <f t="shared" si="149"/>
        <v>1.7341040462427744E-2</v>
      </c>
      <c r="R213" s="45">
        <f t="shared" si="150"/>
        <v>5.6657223796033997E-3</v>
      </c>
      <c r="S213" s="45">
        <f t="shared" si="151"/>
        <v>0</v>
      </c>
      <c r="T213" s="45">
        <f t="shared" si="152"/>
        <v>0</v>
      </c>
      <c r="U213" s="45">
        <f t="shared" si="153"/>
        <v>0</v>
      </c>
      <c r="W213" s="2">
        <v>3</v>
      </c>
      <c r="X213" s="45">
        <f t="shared" ref="X213:X225" si="158">Q195/(Q213+Q195)</f>
        <v>0.5</v>
      </c>
      <c r="Y213" s="45">
        <f t="shared" si="154"/>
        <v>0.60000000000000009</v>
      </c>
      <c r="Z213" s="45">
        <f t="shared" si="155"/>
        <v>1</v>
      </c>
      <c r="AA213" s="45">
        <f t="shared" si="156"/>
        <v>1</v>
      </c>
      <c r="AB213" s="45" t="e">
        <f t="shared" si="157"/>
        <v>#DIV/0!</v>
      </c>
    </row>
    <row r="214" spans="9:28" x14ac:dyDescent="0.3">
      <c r="I214" s="2">
        <v>3.32</v>
      </c>
      <c r="J214" s="4">
        <v>17</v>
      </c>
      <c r="K214" s="4">
        <v>9</v>
      </c>
      <c r="L214" s="4">
        <v>2</v>
      </c>
      <c r="M214" s="4">
        <v>0</v>
      </c>
      <c r="N214" s="4">
        <v>0</v>
      </c>
      <c r="P214" s="2">
        <v>3.32</v>
      </c>
      <c r="Q214" s="45">
        <f t="shared" si="149"/>
        <v>3.7444933920704845E-2</v>
      </c>
      <c r="R214" s="45">
        <f t="shared" si="150"/>
        <v>2.0642201834862386E-2</v>
      </c>
      <c r="S214" s="45">
        <f t="shared" si="151"/>
        <v>5.6022408963585435E-3</v>
      </c>
      <c r="T214" s="45">
        <f t="shared" si="152"/>
        <v>0</v>
      </c>
      <c r="U214" s="45">
        <f t="shared" si="153"/>
        <v>0</v>
      </c>
      <c r="W214" s="2">
        <v>3.32</v>
      </c>
      <c r="X214" s="45">
        <f t="shared" si="158"/>
        <v>0.29166666666666669</v>
      </c>
      <c r="Y214" s="45">
        <f t="shared" si="154"/>
        <v>0.4</v>
      </c>
      <c r="Z214" s="45">
        <f t="shared" si="155"/>
        <v>0.5</v>
      </c>
      <c r="AA214" s="45">
        <f t="shared" si="156"/>
        <v>1</v>
      </c>
      <c r="AB214" s="45" t="e">
        <f t="shared" si="157"/>
        <v>#DIV/0!</v>
      </c>
    </row>
    <row r="215" spans="9:28" x14ac:dyDescent="0.3">
      <c r="I215" s="2">
        <v>3.52</v>
      </c>
      <c r="J215" s="4">
        <v>24</v>
      </c>
      <c r="K215" s="4">
        <v>13</v>
      </c>
      <c r="L215" s="4">
        <v>4</v>
      </c>
      <c r="M215" s="4">
        <v>1</v>
      </c>
      <c r="N215" s="4">
        <v>1</v>
      </c>
      <c r="P215" s="2">
        <v>3.52</v>
      </c>
      <c r="Q215" s="45">
        <f t="shared" si="149"/>
        <v>4.1095890410958902E-2</v>
      </c>
      <c r="R215" s="45">
        <f t="shared" si="150"/>
        <v>2.3985239852398525E-2</v>
      </c>
      <c r="S215" s="45">
        <f t="shared" si="151"/>
        <v>8.23045267489712E-3</v>
      </c>
      <c r="T215" s="45">
        <f t="shared" si="152"/>
        <v>2.6809651474530832E-3</v>
      </c>
      <c r="U215" s="45">
        <f t="shared" si="153"/>
        <v>3.663003663003663E-3</v>
      </c>
      <c r="W215" s="2">
        <v>3.52</v>
      </c>
      <c r="X215" s="45">
        <f t="shared" si="158"/>
        <v>0.52</v>
      </c>
      <c r="Y215" s="45">
        <f t="shared" si="154"/>
        <v>0.51851851851851849</v>
      </c>
      <c r="Z215" s="45">
        <f t="shared" si="155"/>
        <v>0.63636363636363635</v>
      </c>
      <c r="AA215" s="45">
        <f t="shared" si="156"/>
        <v>0.5</v>
      </c>
      <c r="AB215" s="45">
        <f t="shared" si="157"/>
        <v>0</v>
      </c>
    </row>
    <row r="216" spans="9:28" x14ac:dyDescent="0.3">
      <c r="I216" s="2">
        <v>2</v>
      </c>
      <c r="J216" s="4">
        <v>43</v>
      </c>
      <c r="K216" s="4">
        <v>53</v>
      </c>
      <c r="L216" s="4">
        <v>22</v>
      </c>
      <c r="M216" s="4">
        <v>10</v>
      </c>
      <c r="N216" s="4">
        <v>4</v>
      </c>
      <c r="P216" s="2">
        <v>2</v>
      </c>
      <c r="Q216" s="45">
        <f t="shared" si="149"/>
        <v>3.8019451812555262E-2</v>
      </c>
      <c r="R216" s="45">
        <f t="shared" si="150"/>
        <v>3.1717534410532613E-2</v>
      </c>
      <c r="S216" s="45">
        <f t="shared" si="151"/>
        <v>1.5625E-2</v>
      </c>
      <c r="T216" s="45">
        <f t="shared" si="152"/>
        <v>1.0449320794148381E-2</v>
      </c>
      <c r="U216" s="45">
        <f t="shared" si="153"/>
        <v>6.6334991708126038E-3</v>
      </c>
      <c r="W216" s="2">
        <v>2</v>
      </c>
      <c r="X216" s="45">
        <f t="shared" si="158"/>
        <v>0.59433962264150941</v>
      </c>
      <c r="Y216" s="45">
        <f t="shared" si="154"/>
        <v>0.52252252252252251</v>
      </c>
      <c r="Z216" s="45">
        <f t="shared" si="155"/>
        <v>0.6071428571428571</v>
      </c>
      <c r="AA216" s="45">
        <f t="shared" si="156"/>
        <v>0.52380952380952384</v>
      </c>
      <c r="AB216" s="45">
        <f t="shared" si="157"/>
        <v>0.66666666666666674</v>
      </c>
    </row>
    <row r="217" spans="9:28" x14ac:dyDescent="0.3">
      <c r="I217" s="2">
        <v>2.2400000000000002</v>
      </c>
      <c r="J217" s="4">
        <v>41</v>
      </c>
      <c r="K217" s="4">
        <v>44</v>
      </c>
      <c r="L217" s="4">
        <v>35</v>
      </c>
      <c r="M217" s="4">
        <v>15</v>
      </c>
      <c r="N217" s="4">
        <v>4</v>
      </c>
      <c r="P217" s="2">
        <v>2.2400000000000002</v>
      </c>
      <c r="Q217" s="45">
        <f t="shared" si="149"/>
        <v>5.7991513437057989E-2</v>
      </c>
      <c r="R217" s="45">
        <f t="shared" si="150"/>
        <v>3.4810126582278479E-2</v>
      </c>
      <c r="S217" s="45">
        <f t="shared" si="151"/>
        <v>2.6415094339622643E-2</v>
      </c>
      <c r="T217" s="45">
        <f t="shared" si="152"/>
        <v>1.5889830508474576E-2</v>
      </c>
      <c r="U217" s="45">
        <f t="shared" si="153"/>
        <v>7.2072072072072073E-3</v>
      </c>
      <c r="W217" s="2">
        <v>2.2400000000000002</v>
      </c>
      <c r="X217" s="45">
        <f t="shared" si="158"/>
        <v>0.59</v>
      </c>
      <c r="Y217" s="45">
        <f t="shared" si="154"/>
        <v>0.60000000000000009</v>
      </c>
      <c r="Z217" s="45">
        <f t="shared" si="155"/>
        <v>0.61538461538461542</v>
      </c>
      <c r="AA217" s="45">
        <f t="shared" si="156"/>
        <v>0.60526315789473684</v>
      </c>
      <c r="AB217" s="45">
        <f t="shared" si="157"/>
        <v>0.66666666666666663</v>
      </c>
    </row>
    <row r="218" spans="9:28" x14ac:dyDescent="0.3">
      <c r="I218" s="2">
        <v>2.4</v>
      </c>
      <c r="J218" s="4">
        <v>30</v>
      </c>
      <c r="K218" s="4">
        <v>31</v>
      </c>
      <c r="L218" s="4">
        <v>21</v>
      </c>
      <c r="M218" s="4">
        <v>10</v>
      </c>
      <c r="N218" s="4">
        <v>3</v>
      </c>
      <c r="P218" s="2">
        <v>2.4</v>
      </c>
      <c r="Q218" s="45">
        <f t="shared" si="149"/>
        <v>5.9171597633136092E-2</v>
      </c>
      <c r="R218" s="45">
        <f t="shared" si="150"/>
        <v>4.0522875816993466E-2</v>
      </c>
      <c r="S218" s="45">
        <f t="shared" si="151"/>
        <v>2.9829545454545456E-2</v>
      </c>
      <c r="T218" s="45">
        <f t="shared" si="152"/>
        <v>1.6949152542372881E-2</v>
      </c>
      <c r="U218" s="45">
        <f t="shared" si="153"/>
        <v>6.9124423963133645E-3</v>
      </c>
      <c r="W218" s="2">
        <v>2.4</v>
      </c>
      <c r="X218" s="45">
        <f t="shared" si="158"/>
        <v>0.71698113207547165</v>
      </c>
      <c r="Y218" s="45">
        <f t="shared" si="154"/>
        <v>0.68367346938775508</v>
      </c>
      <c r="Z218" s="45">
        <f t="shared" si="155"/>
        <v>0.61111111111111105</v>
      </c>
      <c r="AA218" s="45">
        <f t="shared" si="156"/>
        <v>0.70588235294117652</v>
      </c>
      <c r="AB218" s="45">
        <f t="shared" si="157"/>
        <v>0.7</v>
      </c>
    </row>
    <row r="219" spans="9:28" x14ac:dyDescent="0.3">
      <c r="I219" s="2">
        <v>1</v>
      </c>
      <c r="J219" s="4">
        <v>50</v>
      </c>
      <c r="K219" s="4">
        <v>83</v>
      </c>
      <c r="L219" s="4">
        <v>90</v>
      </c>
      <c r="M219" s="4">
        <v>62</v>
      </c>
      <c r="N219" s="4">
        <v>33</v>
      </c>
      <c r="P219" s="2">
        <v>1</v>
      </c>
      <c r="Q219" s="45">
        <f t="shared" si="149"/>
        <v>6.1425061425061427E-2</v>
      </c>
      <c r="R219" s="45">
        <f t="shared" si="150"/>
        <v>4.5831032578685808E-2</v>
      </c>
      <c r="S219" s="45">
        <f t="shared" si="151"/>
        <v>3.8119440914866583E-2</v>
      </c>
      <c r="T219" s="45">
        <f t="shared" si="152"/>
        <v>2.8505747126436783E-2</v>
      </c>
      <c r="U219" s="45">
        <f t="shared" si="153"/>
        <v>2.1512385919165579E-2</v>
      </c>
      <c r="W219" s="2">
        <v>1</v>
      </c>
      <c r="X219" s="45">
        <f t="shared" si="158"/>
        <v>0.72375690607734799</v>
      </c>
      <c r="Y219" s="45">
        <f t="shared" si="154"/>
        <v>0.73650793650793644</v>
      </c>
      <c r="Z219" s="45">
        <f t="shared" si="155"/>
        <v>0.70779220779220786</v>
      </c>
      <c r="AA219" s="45">
        <f t="shared" si="156"/>
        <v>0.71028037383177578</v>
      </c>
      <c r="AB219" s="45">
        <f t="shared" si="157"/>
        <v>0.70535714285714279</v>
      </c>
    </row>
    <row r="220" spans="9:28" x14ac:dyDescent="0.3">
      <c r="I220" s="2">
        <v>1.1599999999999999</v>
      </c>
      <c r="J220" s="4">
        <v>23</v>
      </c>
      <c r="K220" s="4">
        <v>42</v>
      </c>
      <c r="L220" s="4">
        <v>61</v>
      </c>
      <c r="M220" s="4">
        <v>47</v>
      </c>
      <c r="N220" s="4">
        <v>28</v>
      </c>
      <c r="P220" s="2">
        <v>1.1599999999999999</v>
      </c>
      <c r="Q220" s="45">
        <f t="shared" si="149"/>
        <v>6.8452380952380959E-2</v>
      </c>
      <c r="R220" s="45">
        <f t="shared" si="150"/>
        <v>4.3209876543209874E-2</v>
      </c>
      <c r="S220" s="45">
        <f t="shared" si="151"/>
        <v>4.1809458533241944E-2</v>
      </c>
      <c r="T220" s="45">
        <f t="shared" si="152"/>
        <v>3.2060027285129605E-2</v>
      </c>
      <c r="U220" s="45">
        <f t="shared" si="153"/>
        <v>2.6515151515151516E-2</v>
      </c>
      <c r="W220" s="2">
        <v>1.1599999999999999</v>
      </c>
      <c r="X220" s="45">
        <f t="shared" si="158"/>
        <v>0.76530612244897955</v>
      </c>
      <c r="Y220" s="45">
        <f t="shared" si="154"/>
        <v>0.8271604938271605</v>
      </c>
      <c r="Z220" s="45">
        <f t="shared" si="155"/>
        <v>0.79867986798679869</v>
      </c>
      <c r="AA220" s="45">
        <f t="shared" si="156"/>
        <v>0.80737704918032782</v>
      </c>
      <c r="AB220" s="45">
        <f t="shared" si="157"/>
        <v>0.79562043795620441</v>
      </c>
    </row>
    <row r="221" spans="9:28" x14ac:dyDescent="0.3">
      <c r="I221" s="2">
        <v>1.24</v>
      </c>
      <c r="J221" s="4">
        <v>5</v>
      </c>
      <c r="K221" s="4">
        <v>6</v>
      </c>
      <c r="L221" s="4">
        <v>17</v>
      </c>
      <c r="M221" s="4">
        <v>13</v>
      </c>
      <c r="N221" s="4">
        <v>13</v>
      </c>
      <c r="P221" s="2">
        <v>1.24</v>
      </c>
      <c r="Q221" s="45">
        <f t="shared" si="149"/>
        <v>4.1666666666666664E-2</v>
      </c>
      <c r="R221" s="45">
        <f t="shared" si="150"/>
        <v>1.6172506738544475E-2</v>
      </c>
      <c r="S221" s="45">
        <f t="shared" si="151"/>
        <v>3.2075471698113207E-2</v>
      </c>
      <c r="T221" s="45">
        <f t="shared" si="152"/>
        <v>2.5145067698259187E-2</v>
      </c>
      <c r="U221" s="45">
        <f t="shared" si="153"/>
        <v>3.2828282828282832E-2</v>
      </c>
      <c r="W221" s="2">
        <v>1.24</v>
      </c>
      <c r="X221" s="45">
        <f t="shared" si="158"/>
        <v>0.90566037735849059</v>
      </c>
      <c r="Y221" s="45">
        <f t="shared" si="154"/>
        <v>0.94915254237288138</v>
      </c>
      <c r="Z221" s="45">
        <f t="shared" si="155"/>
        <v>0.86507936507936511</v>
      </c>
      <c r="AA221" s="45">
        <f t="shared" si="156"/>
        <v>0.86868686868686862</v>
      </c>
      <c r="AB221" s="45">
        <f t="shared" si="157"/>
        <v>0.78688524590163944</v>
      </c>
    </row>
    <row r="222" spans="9:28" x14ac:dyDescent="0.3">
      <c r="I222" s="2">
        <v>0</v>
      </c>
      <c r="J222" s="4">
        <v>1</v>
      </c>
      <c r="K222" s="4">
        <v>3</v>
      </c>
      <c r="L222" s="4">
        <v>3</v>
      </c>
      <c r="M222" s="4">
        <v>2</v>
      </c>
      <c r="N222" s="4">
        <v>2</v>
      </c>
      <c r="P222" s="2">
        <v>0</v>
      </c>
      <c r="Q222" s="45">
        <f t="shared" si="149"/>
        <v>2.3255813953488372E-2</v>
      </c>
      <c r="R222" s="45">
        <f t="shared" si="150"/>
        <v>2.1126760563380281E-2</v>
      </c>
      <c r="S222" s="45">
        <f t="shared" si="151"/>
        <v>1.020408163265306E-2</v>
      </c>
      <c r="T222" s="45">
        <f t="shared" si="152"/>
        <v>5.7471264367816091E-3</v>
      </c>
      <c r="U222" s="45">
        <f t="shared" si="153"/>
        <v>5.434782608695652E-3</v>
      </c>
      <c r="W222" s="2">
        <v>0</v>
      </c>
      <c r="X222" s="45">
        <f t="shared" si="158"/>
        <v>0.9375</v>
      </c>
      <c r="Y222" s="45">
        <f t="shared" si="154"/>
        <v>0.94339622641509435</v>
      </c>
      <c r="Z222" s="45">
        <f t="shared" si="155"/>
        <v>0.96703296703296704</v>
      </c>
      <c r="AA222" s="45">
        <f t="shared" si="156"/>
        <v>0.97752808988764051</v>
      </c>
      <c r="AB222" s="45">
        <f t="shared" si="157"/>
        <v>0.97916666666666663</v>
      </c>
    </row>
    <row r="223" spans="9:28" x14ac:dyDescent="0.3">
      <c r="I223" s="2">
        <v>0.5</v>
      </c>
      <c r="J223" s="4">
        <v>0</v>
      </c>
      <c r="K223" s="4">
        <v>1</v>
      </c>
      <c r="L223" s="4">
        <v>0</v>
      </c>
      <c r="M223" s="4">
        <v>0</v>
      </c>
      <c r="N223" s="4">
        <v>2</v>
      </c>
      <c r="P223" s="2">
        <v>0.5</v>
      </c>
      <c r="Q223" s="45">
        <f t="shared" si="149"/>
        <v>0</v>
      </c>
      <c r="R223" s="45">
        <f t="shared" si="150"/>
        <v>1.6129032258064516E-2</v>
      </c>
      <c r="S223" s="45">
        <f t="shared" si="151"/>
        <v>0</v>
      </c>
      <c r="T223" s="45">
        <f t="shared" si="152"/>
        <v>0</v>
      </c>
      <c r="U223" s="45">
        <f t="shared" si="153"/>
        <v>8.368200836820083E-3</v>
      </c>
      <c r="W223" s="2">
        <v>0.5</v>
      </c>
      <c r="X223" s="45">
        <f t="shared" si="158"/>
        <v>1</v>
      </c>
      <c r="Y223" s="45">
        <f t="shared" si="154"/>
        <v>0.96875</v>
      </c>
      <c r="Z223" s="45">
        <f t="shared" si="155"/>
        <v>1</v>
      </c>
      <c r="AA223" s="45">
        <f t="shared" si="156"/>
        <v>1</v>
      </c>
      <c r="AB223" s="45">
        <f t="shared" si="157"/>
        <v>0.98058252427184456</v>
      </c>
    </row>
    <row r="224" spans="9:28" x14ac:dyDescent="0.3">
      <c r="I224" s="2">
        <v>0.9</v>
      </c>
      <c r="J224" s="4">
        <v>0</v>
      </c>
      <c r="K224" s="4">
        <v>0</v>
      </c>
      <c r="L224" s="4">
        <v>0</v>
      </c>
      <c r="M224" s="4">
        <v>0</v>
      </c>
      <c r="N224" s="4">
        <v>0</v>
      </c>
      <c r="P224" s="2">
        <v>0.9</v>
      </c>
      <c r="Q224" s="45" t="e">
        <f t="shared" si="149"/>
        <v>#DIV/0!</v>
      </c>
      <c r="R224" s="45">
        <f t="shared" si="150"/>
        <v>0</v>
      </c>
      <c r="S224" s="45">
        <f t="shared" si="151"/>
        <v>0</v>
      </c>
      <c r="T224" s="45">
        <f t="shared" si="152"/>
        <v>0</v>
      </c>
      <c r="U224" s="45">
        <f t="shared" si="153"/>
        <v>0</v>
      </c>
      <c r="W224" s="2">
        <v>0.9</v>
      </c>
      <c r="X224" s="45" t="e">
        <f t="shared" si="158"/>
        <v>#DIV/0!</v>
      </c>
      <c r="Y224" s="45">
        <f t="shared" si="154"/>
        <v>1</v>
      </c>
      <c r="Z224" s="45">
        <f t="shared" si="155"/>
        <v>1</v>
      </c>
      <c r="AA224" s="45">
        <f t="shared" si="156"/>
        <v>1</v>
      </c>
      <c r="AB224" s="45">
        <f t="shared" si="157"/>
        <v>1</v>
      </c>
    </row>
    <row r="225" spans="9:28" x14ac:dyDescent="0.3">
      <c r="I225" s="2" t="s">
        <v>2</v>
      </c>
      <c r="J225" s="4">
        <f>SUM(J212:J224)</f>
        <v>241</v>
      </c>
      <c r="K225" s="4">
        <f t="shared" ref="K225" si="159">SUM(K212:K224)</f>
        <v>288</v>
      </c>
      <c r="L225" s="4">
        <f t="shared" ref="L225" si="160">SUM(L212:L224)</f>
        <v>255</v>
      </c>
      <c r="M225" s="4">
        <f t="shared" ref="M225" si="161">SUM(M212:M224)</f>
        <v>160</v>
      </c>
      <c r="N225" s="4">
        <f t="shared" ref="N225" si="162">SUM(N212:N224)</f>
        <v>90</v>
      </c>
      <c r="P225" s="2" t="s">
        <v>2</v>
      </c>
      <c r="Q225" s="45">
        <f>J225/C207</f>
        <v>4.5249718362748777E-2</v>
      </c>
      <c r="R225" s="45">
        <f t="shared" ref="R225" si="163">K225/D207</f>
        <v>3.3283254362648791E-2</v>
      </c>
      <c r="S225" s="45">
        <f t="shared" ref="S225" si="164">L225/E207</f>
        <v>2.6768843166071803E-2</v>
      </c>
      <c r="T225" s="45">
        <f t="shared" ref="T225" si="165">M225/F207</f>
        <v>1.9569471624266144E-2</v>
      </c>
      <c r="U225" s="45">
        <f t="shared" ref="U225" si="166">N225/G207</f>
        <v>1.5277542013240537E-2</v>
      </c>
      <c r="W225" s="2" t="s">
        <v>2</v>
      </c>
      <c r="X225" s="45">
        <f t="shared" si="158"/>
        <v>0.68163804491413471</v>
      </c>
      <c r="Y225" s="45">
        <f t="shared" si="154"/>
        <v>0.74625550660792961</v>
      </c>
      <c r="Z225" s="45">
        <f t="shared" si="155"/>
        <v>0.77292965271593939</v>
      </c>
      <c r="AA225" s="45">
        <f t="shared" si="156"/>
        <v>0.80906921241050123</v>
      </c>
      <c r="AB225" s="45">
        <f t="shared" si="157"/>
        <v>0.83725135623869795</v>
      </c>
    </row>
  </sheetData>
  <mergeCells count="15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I172:N172"/>
    <mergeCell ref="B155:B156"/>
    <mergeCell ref="C155:G155"/>
    <mergeCell ref="I155:I156"/>
    <mergeCell ref="J155:N155"/>
    <mergeCell ref="I173:I174"/>
    <mergeCell ref="J173:N173"/>
    <mergeCell ref="B191:G191"/>
    <mergeCell ref="I191:N191"/>
    <mergeCell ref="I135:N135"/>
    <mergeCell ref="B118:B119"/>
    <mergeCell ref="C118:G118"/>
    <mergeCell ref="I118:I119"/>
    <mergeCell ref="J118:N118"/>
    <mergeCell ref="I136:I137"/>
    <mergeCell ref="J136:N136"/>
    <mergeCell ref="B154:G154"/>
    <mergeCell ref="I154:N154"/>
    <mergeCell ref="P100:P101"/>
    <mergeCell ref="Q100:U100"/>
    <mergeCell ref="B99:G99"/>
    <mergeCell ref="I99:N99"/>
    <mergeCell ref="B100:B101"/>
    <mergeCell ref="C100:G100"/>
    <mergeCell ref="I100:I101"/>
    <mergeCell ref="J100:N100"/>
    <mergeCell ref="B117:G117"/>
    <mergeCell ref="I117:N117"/>
    <mergeCell ref="P82:P83"/>
    <mergeCell ref="Q82:U82"/>
    <mergeCell ref="B81:G81"/>
    <mergeCell ref="I81:N81"/>
    <mergeCell ref="B82:B83"/>
    <mergeCell ref="C82:G82"/>
    <mergeCell ref="I82:I83"/>
    <mergeCell ref="J82:N82"/>
    <mergeCell ref="P99:U99"/>
    <mergeCell ref="I64:I65"/>
    <mergeCell ref="J64:N64"/>
    <mergeCell ref="P46:U46"/>
    <mergeCell ref="P47:P48"/>
    <mergeCell ref="Q47:U47"/>
    <mergeCell ref="P63:U63"/>
    <mergeCell ref="P64:P65"/>
    <mergeCell ref="Q64:U64"/>
    <mergeCell ref="P81:U81"/>
    <mergeCell ref="AE28:AH28"/>
    <mergeCell ref="AE30:AH30"/>
    <mergeCell ref="B47:B48"/>
    <mergeCell ref="C47:G47"/>
    <mergeCell ref="B46:G46"/>
    <mergeCell ref="I46:N46"/>
    <mergeCell ref="I47:I48"/>
    <mergeCell ref="J47:N47"/>
    <mergeCell ref="I63:N63"/>
    <mergeCell ref="W63:AB63"/>
    <mergeCell ref="W40:X40"/>
    <mergeCell ref="W33:Y33"/>
    <mergeCell ref="W41:X41"/>
    <mergeCell ref="W35:Z35"/>
    <mergeCell ref="W36:X36"/>
    <mergeCell ref="W28:Y28"/>
    <mergeCell ref="W29:Y29"/>
    <mergeCell ref="W30:Y30"/>
    <mergeCell ref="W31:Y31"/>
    <mergeCell ref="W32:Y32"/>
  </mergeCells>
  <phoneticPr fontId="5" type="noConversion"/>
  <conditionalFormatting sqref="C9:G23">
    <cfRule type="colorScale" priority="29">
      <colorScale>
        <cfvo type="min"/>
        <cfvo type="percentile" val="50"/>
        <cfvo type="max"/>
        <color rgb="FFF8696B"/>
        <color rgb="FFFFEB84"/>
        <color rgb="FF63BE7B"/>
      </colorScale>
    </cfRule>
  </conditionalFormatting>
  <conditionalFormatting sqref="C28:G41">
    <cfRule type="colorScale" priority="26">
      <colorScale>
        <cfvo type="min"/>
        <cfvo type="percentile" val="50"/>
        <cfvo type="max"/>
        <color rgb="FFF8696B"/>
        <color rgb="FFFFEB84"/>
        <color rgb="FF63BE7B"/>
      </colorScale>
    </cfRule>
  </conditionalFormatting>
  <conditionalFormatting sqref="J40">
    <cfRule type="colorScale" priority="23">
      <colorScale>
        <cfvo type="min"/>
        <cfvo type="percentile" val="50"/>
        <cfvo type="max"/>
        <color rgb="FFF8696B"/>
        <color rgb="FFFFEB84"/>
        <color rgb="FF63BE7B"/>
      </colorScale>
    </cfRule>
  </conditionalFormatting>
  <conditionalFormatting sqref="J9:N23">
    <cfRule type="colorScale" priority="28">
      <colorScale>
        <cfvo type="min"/>
        <cfvo type="percentile" val="50"/>
        <cfvo type="max"/>
        <color rgb="FFF8696B"/>
        <color rgb="FFFFEB84"/>
        <color rgb="FF63BE7B"/>
      </colorScale>
    </cfRule>
  </conditionalFormatting>
  <conditionalFormatting sqref="J28:N39 J41:N41 K40:N40">
    <cfRule type="colorScale" priority="25">
      <colorScale>
        <cfvo type="min"/>
        <cfvo type="percentile" val="50"/>
        <cfvo type="max"/>
        <color rgb="FFF8696B"/>
        <color rgb="FFFFEB84"/>
        <color rgb="FF63BE7B"/>
      </colorScale>
    </cfRule>
  </conditionalFormatting>
  <conditionalFormatting sqref="Q21">
    <cfRule type="colorScale" priority="21">
      <colorScale>
        <cfvo type="min"/>
        <cfvo type="percentile" val="50"/>
        <cfvo type="max"/>
        <color rgb="FFF8696B"/>
        <color rgb="FFFFEB84"/>
        <color rgb="FF63BE7B"/>
      </colorScale>
    </cfRule>
  </conditionalFormatting>
  <conditionalFormatting sqref="Q40">
    <cfRule type="colorScale" priority="22">
      <colorScale>
        <cfvo type="min"/>
        <cfvo type="percentile" val="50"/>
        <cfvo type="max"/>
        <color rgb="FFF8696B"/>
        <color rgb="FFFFEB84"/>
        <color rgb="FF63BE7B"/>
      </colorScale>
    </cfRule>
  </conditionalFormatting>
  <conditionalFormatting sqref="Q9:U20 Q22:U23 R21:U21">
    <cfRule type="colorScale" priority="27">
      <colorScale>
        <cfvo type="min"/>
        <cfvo type="percentile" val="50"/>
        <cfvo type="max"/>
        <color rgb="FFF8696B"/>
        <color rgb="FFFFEB84"/>
        <color rgb="FF63BE7B"/>
      </colorScale>
    </cfRule>
  </conditionalFormatting>
  <conditionalFormatting sqref="Q28:U39 Q41:U41 R40:U40">
    <cfRule type="colorScale" priority="24">
      <colorScale>
        <cfvo type="min"/>
        <cfvo type="percentile" val="50"/>
        <cfvo type="max"/>
        <color rgb="FFF8696B"/>
        <color rgb="FFFFEB84"/>
        <color rgb="FF63BE7B"/>
      </colorScale>
    </cfRule>
  </conditionalFormatting>
  <conditionalFormatting sqref="Q49:U61">
    <cfRule type="colorScale" priority="40">
      <colorScale>
        <cfvo type="min"/>
        <cfvo type="percentile" val="50"/>
        <cfvo type="max"/>
        <color rgb="FFF8696B"/>
        <color rgb="FFFFEB84"/>
        <color rgb="FF63BE7B"/>
      </colorScale>
    </cfRule>
  </conditionalFormatting>
  <conditionalFormatting sqref="X49:AB61">
    <cfRule type="colorScale" priority="39">
      <colorScale>
        <cfvo type="min"/>
        <cfvo type="percentile" val="50"/>
        <cfvo type="max"/>
        <color rgb="FFF8696B"/>
        <color rgb="FFFFEB84"/>
        <color rgb="FF63BE7B"/>
      </colorScale>
    </cfRule>
  </conditionalFormatting>
  <conditionalFormatting sqref="X66:AB78">
    <cfRule type="colorScale" priority="37">
      <colorScale>
        <cfvo type="min"/>
        <cfvo type="percentile" val="50"/>
        <cfvo type="max"/>
        <color rgb="FFF8696B"/>
        <color rgb="FFFFEB84"/>
        <color rgb="FF63BE7B"/>
      </colorScale>
    </cfRule>
  </conditionalFormatting>
  <conditionalFormatting sqref="X84:AB96">
    <cfRule type="colorScale" priority="38">
      <colorScale>
        <cfvo type="min"/>
        <cfvo type="percentile" val="50"/>
        <cfvo type="max"/>
        <color rgb="FFF8696B"/>
        <color rgb="FFFFEB84"/>
        <color rgb="FF63BE7B"/>
      </colorScale>
    </cfRule>
  </conditionalFormatting>
  <conditionalFormatting sqref="X120:AB133">
    <cfRule type="colorScale" priority="32">
      <colorScale>
        <cfvo type="min"/>
        <cfvo type="percentile" val="50"/>
        <cfvo type="max"/>
        <color rgb="FFF8696B"/>
        <color rgb="FFFFEB84"/>
        <color rgb="FF63BE7B"/>
      </colorScale>
    </cfRule>
  </conditionalFormatting>
  <conditionalFormatting sqref="X138:AB151">
    <cfRule type="colorScale" priority="36">
      <colorScale>
        <cfvo type="min"/>
        <cfvo type="percentile" val="50"/>
        <cfvo type="max"/>
        <color rgb="FFF8696B"/>
        <color rgb="FFFFEB84"/>
        <color rgb="FF63BE7B"/>
      </colorScale>
    </cfRule>
  </conditionalFormatting>
  <conditionalFormatting sqref="X157:AB170">
    <cfRule type="colorScale" priority="33">
      <colorScale>
        <cfvo type="min"/>
        <cfvo type="percentile" val="50"/>
        <cfvo type="max"/>
        <color rgb="FFF8696B"/>
        <color rgb="FFFFEB84"/>
        <color rgb="FF63BE7B"/>
      </colorScale>
    </cfRule>
  </conditionalFormatting>
  <conditionalFormatting sqref="X175:AB188">
    <cfRule type="colorScale" priority="35">
      <colorScale>
        <cfvo type="min"/>
        <cfvo type="percentile" val="50"/>
        <cfvo type="max"/>
        <color rgb="FFF8696B"/>
        <color rgb="FFFFEB84"/>
        <color rgb="FF63BE7B"/>
      </colorScale>
    </cfRule>
  </conditionalFormatting>
  <conditionalFormatting sqref="X194:AB207">
    <cfRule type="colorScale" priority="31">
      <colorScale>
        <cfvo type="min"/>
        <cfvo type="percentile" val="50"/>
        <cfvo type="max"/>
        <color rgb="FFF8696B"/>
        <color rgb="FFFFEB84"/>
        <color rgb="FF63BE7B"/>
      </colorScale>
    </cfRule>
  </conditionalFormatting>
  <conditionalFormatting sqref="X212:AB225">
    <cfRule type="colorScale" priority="34">
      <colorScale>
        <cfvo type="min"/>
        <cfvo type="percentile" val="50"/>
        <cfvo type="max"/>
        <color rgb="FFF8696B"/>
        <color rgb="FFFFEB84"/>
        <color rgb="FF63BE7B"/>
      </colorScale>
    </cfRule>
  </conditionalFormatting>
  <conditionalFormatting sqref="Z33:AD33">
    <cfRule type="cellIs" dxfId="1" priority="1" operator="lessThan">
      <formula>0</formula>
    </cfRule>
    <cfRule type="cellIs" dxfId="0" priority="2"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dimension ref="B2:I10"/>
  <sheetViews>
    <sheetView workbookViewId="0">
      <selection activeCell="N10" sqref="N10"/>
    </sheetView>
  </sheetViews>
  <sheetFormatPr defaultRowHeight="14.4" x14ac:dyDescent="0.3"/>
  <cols>
    <col min="2" max="2" width="8.88671875" bestFit="1" customWidth="1"/>
    <col min="3" max="3" width="11.6640625" bestFit="1" customWidth="1"/>
    <col min="4" max="4" width="19" bestFit="1" customWidth="1"/>
    <col min="5" max="5" width="8.6640625" customWidth="1"/>
    <col min="6" max="6" width="14.6640625" bestFit="1" customWidth="1"/>
    <col min="7" max="7" width="14.33203125" bestFit="1" customWidth="1"/>
    <col min="8" max="8" width="11.6640625" bestFit="1" customWidth="1"/>
    <col min="9" max="9" width="19" bestFit="1" customWidth="1"/>
  </cols>
  <sheetData>
    <row r="2" spans="2:9" ht="18" x14ac:dyDescent="0.35">
      <c r="B2" s="61" t="s">
        <v>17</v>
      </c>
      <c r="C2" s="61"/>
      <c r="D2" s="61"/>
      <c r="E2" s="61"/>
      <c r="F2" s="61"/>
      <c r="G2" s="61"/>
      <c r="H2" s="61"/>
      <c r="I2" s="61"/>
    </row>
    <row r="4" spans="2:9" x14ac:dyDescent="0.3">
      <c r="B4" s="60" t="s">
        <v>14</v>
      </c>
      <c r="C4" s="60"/>
      <c r="D4" s="60"/>
      <c r="F4" s="60" t="s">
        <v>16</v>
      </c>
      <c r="G4" s="60"/>
      <c r="H4" s="60"/>
      <c r="I4" s="60"/>
    </row>
    <row r="5" spans="2:9" x14ac:dyDescent="0.3">
      <c r="B5" s="2" t="s">
        <v>9</v>
      </c>
      <c r="C5" s="2" t="s">
        <v>10</v>
      </c>
      <c r="D5" s="2" t="s">
        <v>11</v>
      </c>
      <c r="F5" s="2" t="s">
        <v>12</v>
      </c>
      <c r="G5" s="2" t="s">
        <v>13</v>
      </c>
      <c r="H5" s="2" t="s">
        <v>10</v>
      </c>
      <c r="I5" s="2" t="s">
        <v>11</v>
      </c>
    </row>
    <row r="6" spans="2:9" x14ac:dyDescent="0.3">
      <c r="B6" s="3">
        <v>0.47599999999999998</v>
      </c>
      <c r="C6" s="3">
        <v>0.40600000000000003</v>
      </c>
      <c r="D6" s="3">
        <v>0.11899999999999999</v>
      </c>
      <c r="E6" s="5"/>
      <c r="F6" s="3">
        <v>0.14599999999999999</v>
      </c>
      <c r="G6" s="3">
        <v>0.245</v>
      </c>
      <c r="H6" s="3">
        <v>0.49</v>
      </c>
      <c r="I6" s="3">
        <v>0.11899999999999999</v>
      </c>
    </row>
    <row r="8" spans="2:9" x14ac:dyDescent="0.3">
      <c r="B8" s="60" t="s">
        <v>15</v>
      </c>
      <c r="C8" s="60"/>
      <c r="D8" s="60"/>
      <c r="F8" s="1" t="s">
        <v>8</v>
      </c>
    </row>
    <row r="9" spans="2:9" x14ac:dyDescent="0.3">
      <c r="B9" s="2" t="s">
        <v>9</v>
      </c>
      <c r="C9" s="2" t="s">
        <v>10</v>
      </c>
      <c r="D9" s="2" t="s">
        <v>11</v>
      </c>
      <c r="F9" s="4">
        <v>75815</v>
      </c>
    </row>
    <row r="10" spans="2:9" x14ac:dyDescent="0.3">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Wait Distribution</vt:lpstr>
      <vt:lpstr>Riichi Winrate</vt:lpstr>
      <vt:lpstr>Dora &amp; Dorasoba Danger</vt:lpstr>
      <vt:lpstr>Shanten &amp; Width</vt:lpstr>
      <vt:lpstr>Shanten &amp; Width Winrate</vt:lpstr>
      <vt:lpstr>Mentanpin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Lee Chien Shyong</cp:lastModifiedBy>
  <dcterms:created xsi:type="dcterms:W3CDTF">2015-06-05T18:17:20Z</dcterms:created>
  <dcterms:modified xsi:type="dcterms:W3CDTF">2023-09-27T14:25:32Z</dcterms:modified>
</cp:coreProperties>
</file>