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4348" documentId="13_ncr:1_{057CC0DE-9D22-4113-8E2E-447A21151E21}" xr6:coauthVersionLast="46" xr6:coauthVersionMax="47" xr10:uidLastSave="{60292101-0AB3-423F-84D9-9BEB1D2686EE}"/>
  <bookViews>
    <workbookView xWindow="-120" yWindow="-120" windowWidth="29040" windowHeight="15840" firstSheet="3" activeTab="6" xr2:uid="{00000000-000D-0000-FFFF-FFFF00000000}"/>
  </bookViews>
  <sheets>
    <sheet name="Wait Distribution" sheetId="1" r:id="rId1"/>
    <sheet name="Riichi Hand" sheetId="15" r:id="rId2"/>
    <sheet name="Riichi Tile" sheetId="16" r:id="rId3"/>
    <sheet name="Sotogawa" sheetId="9" r:id="rId4"/>
    <sheet name="Dora Danger" sheetId="4" r:id="rId5"/>
    <sheet name="Riichi Winrate" sheetId="3" r:id="rId6"/>
    <sheet name="Oikake Calculator" sheetId="8" r:id="rId7"/>
    <sheet name="Hand Score" sheetId="18" r:id="rId8"/>
    <sheet name="Betaori Cost" sheetId="19" r:id="rId9"/>
    <sheet name="Shanten &amp; Width" sheetId="5" r:id="rId10"/>
    <sheet name="Open &amp; Closed Winrate" sheetId="6" r:id="rId11"/>
    <sheet name="Skipping Yakuhai" sheetId="10" r:id="rId12"/>
    <sheet name="Atozuke" sheetId="11" r:id="rId13"/>
    <sheet name="Hand Outcome" sheetId="13" r:id="rId14"/>
    <sheet name="Score Variance" sheetId="14" r:id="rId15"/>
    <sheet name="Coinflips" sheetId="17" r:id="rId16"/>
    <sheet name="Mentanpin" sheetId="2" state="hidden" r:id="rId17"/>
    <sheet name="Placement (old)" sheetId="7" state="hidden"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6" i="8" l="1"/>
  <c r="W17" i="8"/>
  <c r="W18" i="8"/>
  <c r="W19" i="8"/>
  <c r="W20" i="8"/>
  <c r="W21" i="8"/>
  <c r="W22" i="8"/>
  <c r="W23" i="8"/>
  <c r="W24" i="8"/>
  <c r="W25" i="8"/>
  <c r="W26" i="8"/>
  <c r="W27" i="8"/>
  <c r="W28" i="8"/>
  <c r="W29" i="8"/>
  <c r="W30" i="8"/>
  <c r="W31" i="8"/>
  <c r="W32" i="8"/>
  <c r="W33" i="8"/>
  <c r="W15" i="8"/>
  <c r="D8" i="8"/>
  <c r="C8" i="8"/>
  <c r="B8" i="8"/>
  <c r="B10"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AO43" i="15"/>
  <c r="AO44" i="15"/>
  <c r="AO45" i="15"/>
  <c r="AO46" i="15"/>
  <c r="AO47" i="15"/>
  <c r="AO48" i="15"/>
  <c r="AO49" i="15"/>
  <c r="AO50" i="15"/>
  <c r="AO42" i="15"/>
  <c r="AJ51" i="15"/>
  <c r="AK51" i="15"/>
  <c r="AM51" i="15"/>
  <c r="AL51" i="15"/>
  <c r="AN51" i="15"/>
  <c r="AI51" i="15"/>
  <c r="Y14" i="14"/>
  <c r="W14" i="14"/>
  <c r="Y13" i="14"/>
  <c r="W13" i="14"/>
  <c r="S13" i="4"/>
  <c r="T13" i="4"/>
  <c r="U13" i="4"/>
  <c r="V13" i="4"/>
  <c r="W13" i="4"/>
  <c r="X13" i="4"/>
  <c r="Y13" i="4"/>
  <c r="Z13" i="4"/>
  <c r="AA13" i="4"/>
  <c r="R13" i="4"/>
  <c r="S10" i="4"/>
  <c r="T10" i="4"/>
  <c r="U10" i="4"/>
  <c r="V10" i="4"/>
  <c r="W10" i="4"/>
  <c r="X10" i="4"/>
  <c r="Y10" i="4"/>
  <c r="Z10" i="4"/>
  <c r="AA10" i="4"/>
  <c r="R10" i="4"/>
  <c r="W44" i="16" l="1"/>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AO51" i="15"/>
  <c r="AO60" i="15" s="1"/>
  <c r="Y15" i="14"/>
  <c r="W15" i="14"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O61" i="15" l="1"/>
  <c r="AM55" i="15"/>
  <c r="AJ57" i="15"/>
  <c r="AJ59" i="15"/>
  <c r="AN60" i="15"/>
  <c r="AN62" i="15"/>
  <c r="AI56" i="15"/>
  <c r="AM57" i="15"/>
  <c r="AM59" i="15"/>
  <c r="AJ61" i="15"/>
  <c r="AI59" i="15"/>
  <c r="AM56" i="15"/>
  <c r="AL63" i="15"/>
  <c r="AN58" i="15"/>
  <c r="AN63" i="15"/>
  <c r="AN55" i="15"/>
  <c r="AK57" i="15"/>
  <c r="AK59" i="15"/>
  <c r="AI57" i="15"/>
  <c r="AJ63" i="15"/>
  <c r="AJ56" i="15"/>
  <c r="AN57" i="15"/>
  <c r="AN59" i="15"/>
  <c r="AN61" i="15"/>
  <c r="AK63" i="15"/>
  <c r="AI60" i="15"/>
  <c r="AK56" i="15"/>
  <c r="AO57" i="15"/>
  <c r="AO59" i="15"/>
  <c r="AI61" i="15"/>
  <c r="AO54" i="15"/>
  <c r="AK58" i="15"/>
  <c r="AJ62" i="15"/>
  <c r="AI62" i="15"/>
  <c r="AN56" i="15"/>
  <c r="AK60" i="15"/>
  <c r="AK55" i="15"/>
  <c r="AO56" i="15"/>
  <c r="AM60" i="15"/>
  <c r="AM62" i="15"/>
  <c r="AI55" i="15"/>
  <c r="AL54" i="15"/>
  <c r="AM63" i="15"/>
  <c r="AJ60" i="15"/>
  <c r="AJ55" i="15"/>
  <c r="AK62" i="15"/>
  <c r="AI63" i="15"/>
  <c r="AO58" i="15"/>
  <c r="AO62" i="15"/>
  <c r="AO55"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33" i="8"/>
  <c r="O33" i="8" s="1"/>
  <c r="H16" i="8"/>
  <c r="I16" i="8" s="1"/>
  <c r="H17" i="8"/>
  <c r="I17" i="8" s="1"/>
  <c r="H18" i="8"/>
  <c r="I18" i="8" s="1"/>
  <c r="H19" i="8"/>
  <c r="I19" i="8" s="1"/>
  <c r="H20" i="8"/>
  <c r="I20" i="8" s="1"/>
  <c r="H21" i="8"/>
  <c r="I21" i="8" s="1"/>
  <c r="H22" i="8"/>
  <c r="H23" i="8"/>
  <c r="I23" i="8" s="1"/>
  <c r="H24" i="8"/>
  <c r="I24" i="8" s="1"/>
  <c r="H25" i="8"/>
  <c r="I25" i="8" s="1"/>
  <c r="J25" i="8" s="1"/>
  <c r="H26" i="8"/>
  <c r="I26" i="8" s="1"/>
  <c r="H27" i="8"/>
  <c r="I27" i="8" s="1"/>
  <c r="H28" i="8"/>
  <c r="I28" i="8" s="1"/>
  <c r="J28" i="8" s="1"/>
  <c r="H29" i="8"/>
  <c r="I29" i="8" s="1"/>
  <c r="J29" i="8" s="1"/>
  <c r="H30" i="8"/>
  <c r="I30" i="8" s="1"/>
  <c r="H31" i="8"/>
  <c r="I31" i="8" s="1"/>
  <c r="H32" i="8"/>
  <c r="I32" i="8" s="1"/>
  <c r="J32" i="8" s="1"/>
  <c r="K32" i="8" s="1"/>
  <c r="H15" i="8"/>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29" i="8"/>
  <c r="E29" i="8" s="1"/>
  <c r="D30" i="8"/>
  <c r="E30" i="8" s="1"/>
  <c r="D31" i="8"/>
  <c r="E31" i="8" s="1"/>
  <c r="D32" i="8"/>
  <c r="E32" i="8" s="1"/>
  <c r="D33" i="8"/>
  <c r="E33" i="8" s="1"/>
  <c r="D15" i="8"/>
  <c r="E15"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A31" i="6" l="1"/>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20" i="8"/>
  <c r="J24" i="8"/>
  <c r="K24" i="8" s="1"/>
  <c r="L24" i="8" s="1"/>
  <c r="K28" i="8"/>
  <c r="L28" i="8" s="1"/>
  <c r="J16" i="8"/>
  <c r="K16" i="8" s="1"/>
  <c r="I33" i="8"/>
  <c r="J33" i="8" s="1"/>
  <c r="K33" i="8" s="1"/>
  <c r="J23" i="8"/>
  <c r="K23" i="8" s="1"/>
  <c r="I15" i="8"/>
  <c r="J30" i="8"/>
  <c r="J21" i="8"/>
  <c r="K21" i="8" s="1"/>
  <c r="L21" i="8" s="1"/>
  <c r="J17" i="8"/>
  <c r="K17" i="8" s="1"/>
  <c r="L17" i="8" s="1"/>
  <c r="K25" i="8"/>
  <c r="L25" i="8" s="1"/>
  <c r="J31" i="8"/>
  <c r="J27" i="8"/>
  <c r="K27" i="8" s="1"/>
  <c r="J18" i="8"/>
  <c r="F33" i="8"/>
  <c r="F32" i="8" s="1"/>
  <c r="F31" i="8" s="1"/>
  <c r="F30" i="8" s="1"/>
  <c r="F29" i="8" s="1"/>
  <c r="F28" i="8" s="1"/>
  <c r="F27" i="8" s="1"/>
  <c r="F26" i="8" s="1"/>
  <c r="F25" i="8" s="1"/>
  <c r="F24" i="8" s="1"/>
  <c r="F23" i="8" s="1"/>
  <c r="F22" i="8" s="1"/>
  <c r="F21" i="8" s="1"/>
  <c r="F20" i="8" s="1"/>
  <c r="F19" i="8" s="1"/>
  <c r="F18" i="8" s="1"/>
  <c r="F17" i="8" s="1"/>
  <c r="F16" i="8" s="1"/>
  <c r="F15" i="8" s="1"/>
  <c r="I22" i="8"/>
  <c r="J22" i="8" s="1"/>
  <c r="L32" i="8"/>
  <c r="K29" i="8"/>
  <c r="L29" i="8" s="1"/>
  <c r="J26" i="8"/>
  <c r="K26" i="8" s="1"/>
  <c r="J19" i="8"/>
  <c r="K19" i="8" s="1"/>
  <c r="L19"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45" i="7" l="1"/>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20" i="8"/>
  <c r="L20" i="8" s="1"/>
  <c r="L16" i="8"/>
  <c r="K22" i="8"/>
  <c r="L22" i="8" s="1"/>
  <c r="O32" i="8"/>
  <c r="L23" i="8"/>
  <c r="L27" i="8"/>
  <c r="K31" i="8"/>
  <c r="M33" i="8"/>
  <c r="K30" i="8"/>
  <c r="K18" i="8"/>
  <c r="L18" i="8" s="1"/>
  <c r="J15" i="8"/>
  <c r="K15" i="8" s="1"/>
  <c r="L26"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0" i="8" l="1"/>
  <c r="L31" i="8"/>
  <c r="M32" i="8"/>
  <c r="N33" i="8"/>
  <c r="L15"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32" i="8" l="1"/>
  <c r="Q32" i="8" s="1"/>
  <c r="R32" i="8" s="1"/>
  <c r="Q33" i="8"/>
  <c r="R33" i="8" s="1"/>
  <c r="O31" i="8"/>
  <c r="O30" i="8" s="1"/>
  <c r="O29" i="8" s="1"/>
  <c r="O28" i="8" s="1"/>
  <c r="O27" i="8" s="1"/>
  <c r="O26" i="8" s="1"/>
  <c r="O25" i="8" s="1"/>
  <c r="O24" i="8" s="1"/>
  <c r="O23" i="8" s="1"/>
  <c r="O22" i="8" s="1"/>
  <c r="O21" i="8" s="1"/>
  <c r="O20" i="8" s="1"/>
  <c r="O19" i="8" s="1"/>
  <c r="O18" i="8" s="1"/>
  <c r="O17" i="8" s="1"/>
  <c r="O16" i="8" s="1"/>
  <c r="O15" i="8" s="1"/>
  <c r="M31" i="8"/>
  <c r="L33" i="8"/>
  <c r="P33" i="8"/>
  <c r="V33" i="8" s="1"/>
  <c r="T33" i="8" l="1"/>
  <c r="M30" i="8"/>
  <c r="P32" i="8"/>
  <c r="V32" i="8" s="1"/>
  <c r="N31" i="8"/>
  <c r="N30" i="8" s="1"/>
  <c r="T32" i="8" l="1"/>
  <c r="M29" i="8"/>
  <c r="P30" i="8"/>
  <c r="T30" i="8" s="1"/>
  <c r="P31" i="8"/>
  <c r="V31" i="8" s="1"/>
  <c r="Q31" i="8"/>
  <c r="R31" i="8" s="1"/>
  <c r="N29" i="8"/>
  <c r="Q30" i="8"/>
  <c r="R30" i="8" s="1"/>
  <c r="V30" i="8" l="1"/>
  <c r="T31" i="8"/>
  <c r="M28" i="8"/>
  <c r="P29" i="8"/>
  <c r="V29" i="8" s="1"/>
  <c r="N28" i="8"/>
  <c r="P28" i="8" s="1"/>
  <c r="Q29" i="8"/>
  <c r="R29" i="8" s="1"/>
  <c r="T29" i="8" l="1"/>
  <c r="V28" i="8"/>
  <c r="M27" i="8"/>
  <c r="M26" i="8" s="1"/>
  <c r="T28" i="8"/>
  <c r="N27" i="8"/>
  <c r="Q28" i="8"/>
  <c r="R28" i="8" s="1"/>
  <c r="P27" i="8" l="1"/>
  <c r="V27" i="8" s="1"/>
  <c r="N26" i="8"/>
  <c r="P26" i="8" s="1"/>
  <c r="Q27" i="8"/>
  <c r="R27" i="8" s="1"/>
  <c r="M25" i="8"/>
  <c r="T27" i="8" l="1"/>
  <c r="V26" i="8"/>
  <c r="T26" i="8"/>
  <c r="N25" i="8"/>
  <c r="P25" i="8" s="1"/>
  <c r="V25" i="8" s="1"/>
  <c r="Q26" i="8"/>
  <c r="R26" i="8" s="1"/>
  <c r="M24" i="8"/>
  <c r="T25" i="8" l="1"/>
  <c r="N24" i="8"/>
  <c r="P24" i="8" s="1"/>
  <c r="Q25" i="8"/>
  <c r="R25" i="8" s="1"/>
  <c r="M23" i="8"/>
  <c r="V24" i="8" l="1"/>
  <c r="T24" i="8"/>
  <c r="N23" i="8"/>
  <c r="Q24" i="8"/>
  <c r="R24" i="8" s="1"/>
  <c r="M22" i="8"/>
  <c r="N22" i="8" l="1"/>
  <c r="P22" i="8" s="1"/>
  <c r="Q23" i="8"/>
  <c r="R23" i="8" s="1"/>
  <c r="P23" i="8"/>
  <c r="V23" i="8" s="1"/>
  <c r="M21" i="8"/>
  <c r="V22" i="8" l="1"/>
  <c r="T23" i="8"/>
  <c r="T22" i="8"/>
  <c r="N21" i="8"/>
  <c r="P21" i="8" s="1"/>
  <c r="Q22" i="8"/>
  <c r="R22" i="8" s="1"/>
  <c r="M20" i="8"/>
  <c r="V21" i="8" l="1"/>
  <c r="T21" i="8"/>
  <c r="N20" i="8"/>
  <c r="P20" i="8" s="1"/>
  <c r="Q21" i="8"/>
  <c r="R21" i="8" s="1"/>
  <c r="M19" i="8"/>
  <c r="V20" i="8" l="1"/>
  <c r="T20" i="8"/>
  <c r="N19" i="8"/>
  <c r="P19" i="8" s="1"/>
  <c r="Q20" i="8"/>
  <c r="R20" i="8" s="1"/>
  <c r="M18" i="8"/>
  <c r="V19" i="8" l="1"/>
  <c r="T19" i="8"/>
  <c r="N18" i="8"/>
  <c r="P18" i="8" s="1"/>
  <c r="Q19" i="8"/>
  <c r="R19" i="8" s="1"/>
  <c r="M17" i="8"/>
  <c r="V18" i="8" l="1"/>
  <c r="T18" i="8"/>
  <c r="N17" i="8"/>
  <c r="P17" i="8" s="1"/>
  <c r="Q18" i="8"/>
  <c r="R18" i="8" s="1"/>
  <c r="M16" i="8"/>
  <c r="V17" i="8" l="1"/>
  <c r="T17" i="8"/>
  <c r="N16" i="8"/>
  <c r="Q17" i="8"/>
  <c r="R17" i="8" s="1"/>
  <c r="M15" i="8"/>
  <c r="U33" i="8" l="1"/>
  <c r="U32" i="8"/>
  <c r="U30" i="8"/>
  <c r="U31" i="8"/>
  <c r="U29" i="8"/>
  <c r="U28" i="8"/>
  <c r="U27" i="8"/>
  <c r="U26" i="8"/>
  <c r="U25" i="8"/>
  <c r="U24" i="8"/>
  <c r="U23" i="8"/>
  <c r="U22" i="8"/>
  <c r="U21" i="8"/>
  <c r="U20" i="8"/>
  <c r="U19" i="8"/>
  <c r="U18" i="8"/>
  <c r="U17" i="8"/>
  <c r="S33" i="8"/>
  <c r="S32" i="8"/>
  <c r="S31" i="8"/>
  <c r="S30" i="8"/>
  <c r="S29" i="8"/>
  <c r="S28" i="8"/>
  <c r="S27" i="8"/>
  <c r="S26" i="8"/>
  <c r="S25" i="8"/>
  <c r="S24" i="8"/>
  <c r="S23" i="8"/>
  <c r="S22" i="8"/>
  <c r="S21" i="8"/>
  <c r="S20" i="8"/>
  <c r="S19" i="8"/>
  <c r="S18" i="8"/>
  <c r="S17" i="8"/>
  <c r="N15" i="8"/>
  <c r="Q15" i="8" s="1"/>
  <c r="R15" i="8" s="1"/>
  <c r="Q16" i="8"/>
  <c r="R16" i="8" s="1"/>
  <c r="P16" i="8"/>
  <c r="T16" i="8" l="1"/>
  <c r="V16" i="8"/>
  <c r="U16" i="8"/>
  <c r="S16" i="8"/>
  <c r="P15" i="8"/>
  <c r="S15" i="8" l="1"/>
  <c r="V15" i="8"/>
  <c r="U15" i="8"/>
  <c r="T1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<sst xmlns="http://schemas.openxmlformats.org/spreadsheetml/2006/main" count="3762" uniqueCount="856">
  <si>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</si>
  <si>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</si>
  <si>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</si>
  <si>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</si>
  <si>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</si>
  <si>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</si>
  <si>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</si>
  <si>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</si>
  <si>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</si>
  <si>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</si>
  <si>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</si>
  <si>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</si>
  <si>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</si>
  <si>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</si>
  <si>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</si>
  <si>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</si>
  <si>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</si>
  <si>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</si>
  <si>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</si>
  <si>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</si>
  <si>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</si>
  <si>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</si>
  <si>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</si>
  <si>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</si>
  <si>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</si>
  <si>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</si>
  <si>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</si>
  <si>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</si>
  <si>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</si>
  <si>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</si>
  <si>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</si>
  <si>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</si>
  <si>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</si>
  <si>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</si>
  <si>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</si>
  <si>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</si>
  <si>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</si>
  <si>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</si>
  <si>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</si>
  <si>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</si>
  <si>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</si>
  <si>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</si>
  <si>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</si>
  <si>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</si>
  <si>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</si>
  <si>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</si>
  <si>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</si>
  <si>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</si>
  <si>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</si>
  <si>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</si>
  <si>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</si>
  <si>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</si>
  <si>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</si>
  <si>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</si>
  <si>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</si>
  <si>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</si>
  <si>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</si>
  <si>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</si>
  <si>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</si>
  <si>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</si>
  <si>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</si>
  <si>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</si>
  <si>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</si>
  <si>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</si>
  <si>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</si>
  <si>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</si>
  <si>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</si>
  <si>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</si>
  <si>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</si>
  <si>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</si>
  <si>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</si>
  <si>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</si>
  <si>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</si>
  <si>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</si>
  <si>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</si>
  <si>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</si>
  <si>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</si>
  <si>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</si>
  <si>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</si>
  <si>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</si>
  <si>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</si>
  <si>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</si>
  <si>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</si>
  <si>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</si>
  <si>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</si>
  <si>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</si>
  <si>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</si>
  <si>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</si>
  <si>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</si>
  <si>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</si>
  <si>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</si>
  <si>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</si>
  <si>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</si>
  <si>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</si>
  <si>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</si>
  <si>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</si>
  <si>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</si>
  <si>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</si>
  <si>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</si>
  <si>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</si>
  <si>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</si>
  <si>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</si>
  <si>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</si>
  <si>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</si>
  <si>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</si>
  <si>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</si>
  <si>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</si>
  <si>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</si>
  <si>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</si>
  <si>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</si>
  <si>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</si>
  <si>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</si>
  <si>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</si>
  <si>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</si>
  <si>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</si>
  <si>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</si>
  <si>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</si>
  <si>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</si>
  <si>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</si>
  <si>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</si>
  <si>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</si>
  <si>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</si>
  <si>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</si>
  <si>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</si>
  <si>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</si>
  <si>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</si>
  <si>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</si>
  <si>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</si>
  <si>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</si>
  <si>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</si>
  <si>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</si>
  <si>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</si>
  <si>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</si>
  <si>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</si>
  <si>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</si>
  <si>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</si>
  <si>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</si>
  <si>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</si>
  <si>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</si>
  <si>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</si>
  <si>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</si>
  <si>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</si>
  <si>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</si>
  <si>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</si>
  <si>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</si>
  <si>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</si>
  <si>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</si>
  <si>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</si>
  <si>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</si>
  <si>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</si>
  <si>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</si>
  <si>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</si>
  <si>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</si>
  <si>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</si>
  <si>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</si>
  <si>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</si>
  <si>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</si>
  <si>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</si>
  <si>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</si>
  <si>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</si>
  <si>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</si>
  <si>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</si>
  <si>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</si>
  <si>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</si>
  <si>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</si>
  <si>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</si>
  <si>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</si>
  <si>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</si>
  <si>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</si>
  <si>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</si>
  <si>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</si>
  <si>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</si>
  <si>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</si>
  <si>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</si>
  <si>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</si>
  <si>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</si>
  <si>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</si>
  <si>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</si>
  <si>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</si>
  <si>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</si>
  <si>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</si>
  <si>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</si>
  <si>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</si>
  <si>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</si>
  <si>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</si>
  <si>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</si>
  <si>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</si>
  <si>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</si>
  <si>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</si>
  <si>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</si>
  <si>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</si>
  <si>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</si>
  <si>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</si>
  <si>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</si>
  <si>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</si>
  <si>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</si>
  <si>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</si>
  <si>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</si>
  <si>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</si>
  <si>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</si>
  <si>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</si>
  <si>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</si>
  <si>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</si>
  <si>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</si>
  <si>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</si>
  <si>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</si>
  <si>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</si>
  <si>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</si>
  <si>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</si>
  <si>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</si>
  <si>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</si>
  <si>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</si>
  <si>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</si>
  <si>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</si>
  <si>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</si>
  <si>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</si>
  <si>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</si>
  <si>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</si>
  <si>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</si>
  <si>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</si>
  <si>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</si>
  <si>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</si>
  <si>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</si>
  <si>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</si>
  <si>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</si>
  <si>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</si>
  <si>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</si>
  <si>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</si>
  <si>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</si>
  <si>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</si>
  <si>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</si>
  <si>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</si>
  <si>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</si>
  <si>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</si>
  <si>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</si>
  <si>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</si>
  <si>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</si>
  <si>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</si>
  <si>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</si>
  <si>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</si>
  <si>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</si>
  <si>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</si>
  <si>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</si>
  <si>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</si>
  <si>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</si>
  <si>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</si>
  <si>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</si>
  <si>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</si>
  <si>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</si>
  <si>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</si>
  <si>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</si>
  <si>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</si>
  <si>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</si>
  <si>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</si>
  <si>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</si>
  <si>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</si>
  <si>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</si>
  <si>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</si>
  <si>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</si>
  <si>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</si>
  <si>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</si>
  <si>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</si>
  <si>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</si>
  <si>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</si>
  <si>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</si>
  <si>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</si>
  <si>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</si>
  <si>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</si>
  <si>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</si>
  <si>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</si>
  <si>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</si>
  <si>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</si>
  <si>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</si>
  <si>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</si>
  <si>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</si>
  <si>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</si>
  <si>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</si>
  <si>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</si>
  <si>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</si>
  <si>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</si>
  <si>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</si>
  <si>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</si>
  <si>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</si>
  <si>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</si>
  <si>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</si>
  <si>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</si>
  <si>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</si>
  <si>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</si>
  <si>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</si>
  <si>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</si>
  <si>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</si>
  <si>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</si>
  <si>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</si>
  <si>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</si>
  <si>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</si>
  <si>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</si>
  <si>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</si>
  <si>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</si>
  <si>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</si>
  <si>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</si>
  <si>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</si>
  <si>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</si>
  <si>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</si>
  <si>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</si>
  <si>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</si>
  <si>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</si>
  <si>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</si>
  <si>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</si>
  <si>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</si>
  <si>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</si>
  <si>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</si>
  <si>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</si>
  <si>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</si>
  <si>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</si>
  <si>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</si>
  <si>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</si>
  <si>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</si>
  <si>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</si>
  <si>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</si>
  <si>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</si>
  <si>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</si>
  <si>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</si>
  <si>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</si>
  <si>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</si>
  <si>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</si>
  <si>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</si>
  <si>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</si>
  <si>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</si>
  <si>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</si>
  <si>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</si>
  <si>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</si>
  <si>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</si>
  <si>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</si>
  <si>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</si>
  <si>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</si>
  <si>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</si>
  <si>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</si>
  <si>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</si>
  <si>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</si>
  <si>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</si>
  <si>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</si>
  <si>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</si>
  <si>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</si>
  <si>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</si>
  <si>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</si>
  <si>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</si>
  <si>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</si>
  <si>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</si>
  <si>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</si>
  <si>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</si>
  <si>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</si>
  <si>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</si>
  <si>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</si>
  <si>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</si>
  <si>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</si>
  <si>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</si>
  <si>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</si>
  <si>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</si>
  <si>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</si>
  <si>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</si>
  <si>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</si>
  <si>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</si>
  <si>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</si>
  <si>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</si>
  <si>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</si>
  <si>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</si>
  <si>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</si>
  <si>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</si>
  <si>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</si>
  <si>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</si>
  <si>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</si>
  <si>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</si>
  <si>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</si>
  <si>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</si>
  <si>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</si>
  <si>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</si>
  <si>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</si>
  <si>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</si>
  <si>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</si>
  <si>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</si>
  <si>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</si>
  <si>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</si>
  <si>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</si>
  <si>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</si>
  <si>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</si>
  <si>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</si>
  <si>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</si>
  <si>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</si>
  <si>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</si>
  <si>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</si>
  <si>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</si>
  <si>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</si>
  <si>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</si>
  <si>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</si>
  <si>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</si>
  <si>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</si>
  <si>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</si>
  <si>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</si>
  <si>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</si>
  <si>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</si>
  <si>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</si>
  <si>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</si>
  <si>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</si>
  <si>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</si>
  <si>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</si>
  <si>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</si>
  <si>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</si>
  <si>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</si>
  <si>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</si>
  <si>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</si>
  <si>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</si>
  <si>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</si>
  <si>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</si>
  <si>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</si>
  <si>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</si>
  <si>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</si>
  <si>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</si>
  <si>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</si>
  <si>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</si>
  <si>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</si>
  <si>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</si>
  <si>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</si>
  <si>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</si>
  <si>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</si>
  <si>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</si>
  <si>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</si>
  <si>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</si>
  <si>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</si>
  <si>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</si>
  <si>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</si>
  <si>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</si>
  <si>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</si>
  <si>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</si>
  <si>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</si>
  <si>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</si>
  <si>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</si>
  <si>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</si>
  <si>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</si>
  <si>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</si>
  <si>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</si>
  <si>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</si>
  <si>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</si>
  <si>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</si>
  <si>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</si>
  <si>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</si>
  <si>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</si>
  <si>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</si>
  <si>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</si>
  <si>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</si>
  <si>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</si>
  <si>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</si>
  <si>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</si>
  <si>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</si>
  <si>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</si>
  <si>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</si>
  <si>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</si>
  <si>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</si>
  <si>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</si>
  <si>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</si>
  <si>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</si>
  <si>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</si>
  <si>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</si>
  <si>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</si>
  <si>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</si>
  <si>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</si>
  <si>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</si>
  <si>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</si>
  <si>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</si>
  <si>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</si>
  <si>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</si>
  <si>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</si>
  <si>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</si>
  <si>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</si>
  <si>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</si>
  <si>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</si>
  <si>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</si>
  <si>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</si>
  <si>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</si>
  <si>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</si>
  <si>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</si>
  <si>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</si>
  <si>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</si>
  <si>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</si>
  <si>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</si>
  <si>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</si>
  <si>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</si>
  <si>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</si>
  <si>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</si>
  <si>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</si>
  <si>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</si>
  <si>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</si>
  <si>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</si>
  <si>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</si>
  <si>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</si>
  <si>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</si>
  <si>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</si>
  <si>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</si>
  <si>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</si>
  <si>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</si>
  <si>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</si>
  <si>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</si>
  <si>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</si>
  <si>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</si>
  <si>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</si>
  <si>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</si>
  <si>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</si>
  <si>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</si>
  <si>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</si>
  <si>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</si>
  <si>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</si>
  <si>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</si>
  <si>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</si>
  <si>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</si>
  <si>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</si>
  <si>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</si>
  <si>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</si>
  <si>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</si>
  <si>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</si>
  <si>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</si>
  <si>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</si>
  <si>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</si>
  <si>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</si>
  <si>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</si>
  <si>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</si>
  <si>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</si>
  <si>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</si>
  <si>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</si>
  <si>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</si>
  <si>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</si>
  <si>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</si>
  <si>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</si>
  <si>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</si>
  <si>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</si>
  <si>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</si>
  <si>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</si>
  <si>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</si>
  <si>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</si>
  <si>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</si>
  <si>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</si>
  <si>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</si>
  <si>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</si>
  <si>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</si>
  <si>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</si>
  <si>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</si>
  <si>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</si>
  <si>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</si>
  <si>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</si>
  <si>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</si>
  <si>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</si>
  <si>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</si>
  <si>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</si>
  <si>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</si>
  <si>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</si>
  <si>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</si>
  <si>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</si>
  <si>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</si>
  <si>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</si>
  <si>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</si>
  <si>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</si>
  <si>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</si>
  <si>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</si>
  <si>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</si>
  <si>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</si>
  <si>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</si>
  <si>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</si>
  <si>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</si>
  <si>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</si>
  <si>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</si>
  <si>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</si>
  <si>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</si>
  <si>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</si>
  <si>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</si>
  <si>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</si>
  <si>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</si>
  <si>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</si>
  <si>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</si>
  <si>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</si>
  <si>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</si>
  <si>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</si>
  <si>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</si>
  <si>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</si>
  <si>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</si>
  <si>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</si>
  <si>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</si>
  <si>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</si>
  <si>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</si>
  <si>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</si>
  <si>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</si>
  <si>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</si>
  <si>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</si>
  <si>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</si>
  <si>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</si>
  <si>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</si>
  <si>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</si>
  <si>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</si>
  <si>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</si>
  <si>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</si>
  <si>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</si>
  <si>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</si>
  <si>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</si>
  <si>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</si>
  <si>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</si>
  <si>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</si>
  <si>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</si>
  <si>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</si>
  <si>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</si>
  <si>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</si>
  <si>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</si>
  <si>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</si>
  <si>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</si>
  <si>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</si>
  <si>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</si>
  <si>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</si>
  <si>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</si>
  <si>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</si>
  <si>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</si>
  <si>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</si>
  <si>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</si>
  <si>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</si>
  <si>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</si>
  <si>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</si>
  <si>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</si>
  <si>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</si>
  <si>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</si>
  <si>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</si>
  <si>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</si>
  <si>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</si>
  <si>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</si>
  <si>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</si>
  <si>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</si>
  <si>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</si>
  <si>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</si>
  <si>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</si>
  <si>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</si>
  <si>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</si>
  <si>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</si>
  <si>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</si>
  <si>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</si>
  <si>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</si>
  <si>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</si>
  <si>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</si>
  <si>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</si>
  <si>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</si>
  <si>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</si>
  <si>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</si>
  <si>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</si>
  <si>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</si>
  <si>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</si>
  <si>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</si>
  <si>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</si>
  <si>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</si>
  <si>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</si>
  <si>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</si>
  <si>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</si>
  <si>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</si>
  <si>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</si>
  <si>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</si>
  <si>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</si>
  <si>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</si>
  <si>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</si>
  <si>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</si>
  <si>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</si>
  <si>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</si>
  <si>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</si>
  <si>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</si>
  <si>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</si>
  <si>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</si>
  <si>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</si>
  <si>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</si>
  <si>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</si>
  <si>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</si>
  <si>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</si>
  <si>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</si>
  <si>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</si>
  <si>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</si>
  <si>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</si>
  <si>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</si>
  <si>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</si>
  <si>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</si>
  <si>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</si>
  <si>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</si>
  <si>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</si>
  <si>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</si>
  <si>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</si>
  <si>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</si>
  <si>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</si>
  <si>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</si>
  <si>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</si>
  <si>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</si>
  <si>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</si>
  <si>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</si>
  <si>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</si>
  <si>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</si>
  <si>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</si>
  <si>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</si>
  <si>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</si>
  <si>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</si>
  <si>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</si>
  <si>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</si>
  <si>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</si>
  <si>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</si>
  <si>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</si>
  <si>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</si>
  <si>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</si>
  <si>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</si>
  <si>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</si>
  <si>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</si>
  <si>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</si>
  <si>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</si>
  <si>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</si>
  <si>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</si>
  <si>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</si>
  <si>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</si>
  <si>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</si>
  <si>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</si>
  <si>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</si>
  <si>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</si>
  <si>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</si>
  <si>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</si>
  <si>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</si>
  <si>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</si>
  <si>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</si>
  <si>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</si>
  <si>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</si>
  <si>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</si>
  <si>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</si>
  <si>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</si>
  <si>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</si>
  <si>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</si>
  <si>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</si>
  <si>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</si>
  <si>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</si>
  <si>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</si>
  <si>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</si>
  <si>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</si>
  <si>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</si>
  <si>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</si>
  <si>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</si>
  <si>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</si>
  <si>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</si>
  <si>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</si>
  <si>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</si>
  <si>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</si>
  <si>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</si>
  <si>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</si>
  <si>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</si>
  <si>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</si>
  <si>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</si>
  <si>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</si>
  <si>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</si>
  <si>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</si>
  <si>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</si>
  <si>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</si>
  <si>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</si>
  <si>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</si>
  <si>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</si>
  <si>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</si>
  <si>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</si>
  <si>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</si>
  <si>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</si>
  <si>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</si>
  <si>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</si>
  <si>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</si>
  <si>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</si>
  <si>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</si>
  <si>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</si>
  <si>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</si>
  <si>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</si>
  <si>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</si>
  <si>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Oikake calculator</t>
  </si>
  <si>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</si>
  <si>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</si>
  <si>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</si>
  <si>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</si>
  <si>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</si>
  <si>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</si>
  <si>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</si>
  <si>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</si>
  <si>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</si>
  <si>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</si>
  <si>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</si>
  <si>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</si>
  <si>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</si>
  <si>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</si>
  <si>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</si>
  <si>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</si>
  <si>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</si>
  <si>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</si>
  <si>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</si>
  <si>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</si>
  <si>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</si>
  <si>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</si>
  <si>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</si>
  <si>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</si>
  <si>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</si>
  <si>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</si>
  <si>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</si>
  <si>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</si>
  <si>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</si>
  <si>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</si>
  <si>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</si>
  <si>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</si>
  <si>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</si>
  <si>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</si>
  <si>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</si>
  <si>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</si>
  <si>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</si>
  <si>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</si>
  <si>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</si>
  <si>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</si>
  <si>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</si>
  <si>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</si>
  <si>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</si>
  <si>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</si>
  <si>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</si>
  <si>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</si>
  <si>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</si>
  <si>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</si>
  <si>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</si>
  <si>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</si>
  <si>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</si>
  <si>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</si>
  <si>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</si>
  <si>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</si>
  <si>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</si>
  <si>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</si>
  <si>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</si>
  <si>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</si>
  <si>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</si>
  <si>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</si>
  <si>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</si>
  <si>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</si>
  <si>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</si>
  <si>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</si>
  <si>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</si>
  <si>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Oikake Riichi/Dama calculator</t>
  </si>
  <si>
    <t>Ryuukyoku</t>
  </si>
  <si>
    <t>Fold EV</t>
  </si>
  <si>
    <t>Dama EV</t>
  </si>
  <si>
    <t>Riichi EV</t>
  </si>
  <si>
    <t>Hand size</t>
  </si>
  <si>
    <t>Average Points of Oikake Riichi (1 riichi stick)</t>
  </si>
  <si>
    <t>Average Points of Dama vs Riichi (1 riichi stick)</t>
  </si>
  <si>
    <t>Riichi win</t>
  </si>
  <si>
    <t>Dama win</t>
  </si>
  <si>
    <t>4 han 30 fu</t>
  </si>
  <si>
    <t>Ron score</t>
  </si>
  <si>
    <t>Expected Value - Danger tile</t>
  </si>
  <si>
    <t>Expected Value - Safe tile</t>
  </si>
  <si>
    <t>PUSH - this turn chance</t>
  </si>
  <si>
    <t>FOLD - this turn chance</t>
  </si>
  <si>
    <t>1 han 30 fu</t>
  </si>
  <si>
    <t>Riichi size</t>
  </si>
  <si>
    <t>Dama size</t>
  </si>
  <si>
    <t>4 han 40 fu</t>
  </si>
  <si>
    <t>Turn by turn simulation of oikake riichi/dama or folding. Assumes that all other players fold. Assumes no points on table aside from riichi stick.
For width, just consider the tiles in hand and ignore those on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</si>
</sst>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8"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337">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3" borderId="4" xfId="0" applyFill="1" applyBorder="1"/>
    <xf numFmtId="0" fontId="0" fillId="3" borderId="1" xfId="0"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0" fillId="0" borderId="1" xfId="0" applyBorder="1"/>
    <xf numFmtId="0" fontId="0" fillId="3" borderId="2" xfId="0" applyFill="1" applyBorder="1"/>
    <xf numFmtId="0" fontId="0" fillId="3" borderId="4" xfId="0" applyFill="1" applyBorder="1"/>
    <xf numFmtId="0" fontId="0" fillId="3" borderId="1" xfId="0" applyFill="1" applyBorder="1"/>
    <xf numFmtId="0" fontId="0" fillId="0" borderId="1" xfId="0" applyBorder="1"/>
    <xf numFmtId="0" fontId="0" fillId="3" borderId="1" xfId="0" applyFill="1" applyBorder="1"/>
    <xf numFmtId="164" fontId="0" fillId="0" borderId="4" xfId="0" applyNumberFormat="1" applyBorder="1"/>
    <xf numFmtId="164" fontId="4" fillId="0" borderId="11" xfId="0" applyNumberFormat="1" applyFont="1" applyBorder="1"/>
    <xf numFmtId="0" fontId="0" fillId="0" borderId="0" xfId="0" applyAlignment="1"/>
    <xf numFmtId="164" fontId="0" fillId="0" borderId="2" xfId="0" applyNumberFormat="1" applyBorder="1"/>
    <xf numFmtId="164" fontId="4" fillId="0" borderId="14" xfId="0" applyNumberFormat="1" applyFont="1" applyBorder="1"/>
    <xf numFmtId="164" fontId="0" fillId="0" borderId="2" xfId="0" applyNumberFormat="1" applyFill="1" applyBorder="1"/>
    <xf numFmtId="164" fontId="0" fillId="0" borderId="4" xfId="0" applyNumberFormat="1" applyFill="1" applyBorder="1"/>
    <xf numFmtId="164" fontId="0" fillId="0" borderId="5" xfId="0" applyNumberFormat="1" applyFill="1" applyBorder="1"/>
    <xf numFmtId="164" fontId="0" fillId="0" borderId="6" xfId="0" applyNumberFormat="1" applyFill="1" applyBorder="1"/>
    <xf numFmtId="164" fontId="4" fillId="0" borderId="11" xfId="0" applyNumberFormat="1" applyFont="1" applyFill="1" applyBorder="1"/>
    <xf numFmtId="164" fontId="4" fillId="0" borderId="14" xfId="0" applyNumberFormat="1" applyFont="1" applyFill="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0" fontId="0" fillId="3" borderId="1" xfId="0" applyFill="1" applyBorder="1"/>
    <xf numFmtId="0" fontId="0" fillId="0" borderId="1" xfId="0" applyBorder="1"/>
    <xf numFmtId="0" fontId="2" fillId="0" borderId="0" xfId="0" applyFont="1" applyAlignment="1">
      <alignment horizontal="center"/>
    </xf>
    <xf numFmtId="0" fontId="0" fillId="3"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2" borderId="1" xfId="0" applyFill="1"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1" xfId="0" applyBorder="1"/>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0" fontId="0" fillId="0" borderId="0" xfId="0" applyFill="1" applyBorder="1"/>
    <xf numFmtId="9" fontId="0" fillId="3" borderId="1" xfId="0" applyNumberFormat="1" applyFill="1" applyBorder="1"/>
    <xf numFmtId="0" fontId="0" fillId="3" borderId="1" xfId="0" applyFill="1" applyBorder="1" applyAlignment="1"/>
  </cellXfs>
  <cellStyles count="2">
    <cellStyle name="Normal" xfId="0" builtinId="0"/>
    <cellStyle name="Percent" xfId="1" builtinId="5"/>
  </cellStyles>
  <dxfs count="85">
    <dxf>
      <fill>
        <patternFill>
          <bgColor theme="9" tint="0.79998168889431442"/>
        </patternFill>
      </fill>
    </dxf>
    <dxf>
      <fill>
        <patternFill>
          <bgColor theme="9" tint="0.59996337778862885"/>
        </patternFill>
      </fill>
    </dxf>
    <dxf>
      <fill>
        <patternFill>
          <bgColor theme="9" tint="0.59996337778862885"/>
        </patternFill>
      </fill>
    </dxf>
    <dxf>
      <font>
        <color rgb="FF006100"/>
      </font>
      <fill>
        <patternFill>
          <bgColor rgb="FFC6EFCE"/>
        </patternFill>
      </fill>
    </dxf>
    <dxf>
      <font>
        <color rgb="FF9C0006"/>
      </font>
      <fill>
        <patternFill>
          <bgColor rgb="FFFFC7CE"/>
        </patternFill>
      </fill>
    </dxf>
    <dxf>
      <fill>
        <patternFill>
          <bgColor theme="9" tint="0.79998168889431442"/>
        </patternFill>
      </fill>
    </dxf>
    <dxf>
      <fill>
        <patternFill>
          <bgColor theme="9" tint="0.59996337778862885"/>
        </patternFill>
      </fill>
    </dxf>
    <dxf>
      <fill>
        <patternFill>
          <bgColor theme="9" tint="0.59996337778862885"/>
        </patternFill>
      </fill>
    </dxf>
    <dxf>
      <font>
        <color rgb="FF006100"/>
      </font>
      <fill>
        <patternFill>
          <bgColor rgb="FFC6EFCE"/>
        </patternFill>
      </fill>
    </dxf>
    <dxf>
      <font>
        <color rgb="FF9C0006"/>
      </font>
      <fill>
        <patternFill>
          <bgColor rgb="FFFFC7CE"/>
        </patternFill>
      </fill>
    </dxf>
    <dxf>
      <fill>
        <patternFill>
          <bgColor theme="9" tint="0.79998168889431442"/>
        </patternFill>
      </fill>
    </dxf>
    <dxf>
      <fill>
        <patternFill>
          <bgColor theme="9" tint="0.59996337778862885"/>
        </patternFill>
      </fill>
    </dxf>
    <dxf>
      <fill>
        <patternFill>
          <bgColor theme="9" tint="0.599963377788628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AH59"/>
  <sheetViews>
    <sheetView zoomScale="85" zoomScaleNormal="85" workbookViewId="0">
      <selection activeCell="AG22" sqref="AG22"/>
    </sheetView>
  </sheetViews>
  <sheetFormatPr defaultRowHeight="15" x14ac:dyDescent="0.25"/>
  <sheetData>
    <row r="2" spans="2:34" ht="18.75" x14ac:dyDescent="0.3">
      <c r="B2" s="250" t="s">
        <v>542</v>
      </c>
      <c r="C2" s="250"/>
      <c r="D2" s="250"/>
      <c r="E2" s="250"/>
      <c r="F2" s="250"/>
      <c r="G2" s="250"/>
      <c r="H2" s="250"/>
      <c r="I2" s="250"/>
      <c r="J2" s="250"/>
      <c r="K2" s="250"/>
      <c r="L2" s="250"/>
      <c r="M2" s="250"/>
      <c r="N2" s="250"/>
      <c r="O2" s="250"/>
      <c r="P2" s="250"/>
      <c r="Q2" s="250"/>
      <c r="R2" s="250"/>
      <c r="S2" s="250"/>
      <c r="T2" s="250"/>
      <c r="U2" s="250"/>
      <c r="V2" s="250"/>
      <c r="W2" s="250"/>
      <c r="X2" s="250"/>
      <c r="Y2" s="250"/>
      <c r="Z2" s="250"/>
      <c r="AA2" s="250"/>
      <c r="AB2" s="250"/>
      <c r="AC2" s="250"/>
      <c r="AD2" s="111"/>
      <c r="AE2" s="111"/>
      <c r="AF2" s="111"/>
      <c r="AG2" s="111"/>
      <c r="AH2" s="111"/>
    </row>
    <row r="3" spans="2:34" ht="59.25" customHeight="1" x14ac:dyDescent="0.3">
      <c r="B3" s="251" t="s">
        <v>601</v>
      </c>
      <c r="C3" s="252"/>
      <c r="D3" s="252"/>
      <c r="E3" s="252"/>
      <c r="F3" s="252"/>
      <c r="G3" s="252"/>
      <c r="H3" s="252"/>
      <c r="I3" s="252"/>
      <c r="J3" s="252"/>
      <c r="K3" s="252"/>
      <c r="L3" s="252"/>
      <c r="M3" s="252"/>
      <c r="N3" s="252"/>
      <c r="O3" s="252"/>
      <c r="P3" s="252"/>
      <c r="Q3" s="252"/>
      <c r="R3" s="252"/>
      <c r="S3" s="252"/>
      <c r="T3" s="252"/>
      <c r="U3" s="252"/>
      <c r="V3" s="252"/>
      <c r="W3" s="252"/>
      <c r="X3" s="252"/>
      <c r="Y3" s="252"/>
      <c r="Z3" s="252"/>
      <c r="AA3" s="252"/>
      <c r="AB3" s="252"/>
      <c r="AC3" s="252"/>
      <c r="AD3" s="111"/>
      <c r="AE3" s="111"/>
      <c r="AF3" s="111"/>
      <c r="AG3" s="111"/>
      <c r="AH3" s="111"/>
    </row>
    <row r="4" spans="2:34" ht="40.5" customHeight="1" x14ac:dyDescent="0.3">
      <c r="B4" s="252"/>
      <c r="C4" s="252"/>
      <c r="D4" s="252"/>
      <c r="E4" s="252"/>
      <c r="F4" s="252"/>
      <c r="G4" s="252"/>
      <c r="H4" s="252"/>
      <c r="I4" s="252"/>
      <c r="J4" s="252"/>
      <c r="K4" s="252"/>
      <c r="L4" s="252"/>
      <c r="M4" s="252"/>
      <c r="N4" s="252"/>
      <c r="O4" s="252"/>
      <c r="P4" s="252"/>
      <c r="Q4" s="252"/>
      <c r="R4" s="252"/>
      <c r="S4" s="252"/>
      <c r="T4" s="252"/>
      <c r="U4" s="252"/>
      <c r="V4" s="252"/>
      <c r="W4" s="252"/>
      <c r="X4" s="252"/>
      <c r="Y4" s="252"/>
      <c r="Z4" s="252"/>
      <c r="AA4" s="252"/>
      <c r="AB4" s="252"/>
      <c r="AC4" s="252"/>
      <c r="AD4" s="111"/>
      <c r="AE4" s="111"/>
      <c r="AF4" s="111"/>
      <c r="AG4" s="111"/>
      <c r="AH4" s="111"/>
    </row>
    <row r="5" spans="2:34" ht="15" customHeight="1"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5" customHeight="1" x14ac:dyDescent="0.3">
      <c r="B6" s="103"/>
      <c r="C6" s="103"/>
      <c r="D6" s="103"/>
      <c r="E6" s="103"/>
      <c r="F6" s="103"/>
      <c r="G6" s="103"/>
      <c r="H6" s="103"/>
      <c r="I6" s="103"/>
      <c r="J6" s="103"/>
      <c r="K6" s="103"/>
      <c r="L6" s="103"/>
      <c r="M6" s="103"/>
      <c r="N6" s="103"/>
      <c r="O6" s="103"/>
      <c r="W6" s="103"/>
      <c r="X6" s="103"/>
      <c r="Y6" s="103"/>
      <c r="Z6" s="103"/>
      <c r="AA6" s="103"/>
      <c r="AB6" s="103"/>
      <c r="AC6" s="103"/>
      <c r="AD6" s="111"/>
      <c r="AE6" s="111"/>
      <c r="AF6" s="111"/>
      <c r="AG6" s="111"/>
      <c r="AH6" s="111"/>
    </row>
    <row r="7" spans="2:34" ht="15" customHeight="1" x14ac:dyDescent="0.3">
      <c r="B7" s="74" t="s">
        <v>540</v>
      </c>
      <c r="C7" s="74">
        <v>1</v>
      </c>
      <c r="D7" s="74">
        <v>2</v>
      </c>
      <c r="E7" s="74">
        <v>3</v>
      </c>
      <c r="F7" s="74">
        <v>4</v>
      </c>
      <c r="G7" s="74">
        <v>5</v>
      </c>
      <c r="H7" s="74">
        <v>6</v>
      </c>
      <c r="I7" s="74">
        <v>7</v>
      </c>
      <c r="J7" s="74">
        <v>8</v>
      </c>
      <c r="K7" s="74">
        <v>9</v>
      </c>
      <c r="L7" s="74" t="s">
        <v>4</v>
      </c>
      <c r="M7" s="204"/>
      <c r="N7" s="204"/>
      <c r="O7" s="204"/>
      <c r="W7" s="204"/>
      <c r="X7" s="204"/>
      <c r="Y7" s="204"/>
      <c r="Z7" s="204"/>
      <c r="AA7" s="204"/>
      <c r="AB7" s="204"/>
      <c r="AC7" s="204"/>
      <c r="AD7" s="111"/>
      <c r="AE7" s="111"/>
      <c r="AF7" s="111"/>
      <c r="AG7" s="111"/>
      <c r="AH7" s="111"/>
    </row>
    <row r="8" spans="2:34" ht="15" customHeight="1" x14ac:dyDescent="0.3">
      <c r="B8" s="79"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204"/>
      <c r="N8" s="204"/>
      <c r="O8" s="204"/>
      <c r="W8" s="204"/>
      <c r="X8" s="204"/>
      <c r="Y8" s="204"/>
      <c r="Z8" s="204"/>
      <c r="AA8" s="204"/>
      <c r="AB8" s="204"/>
      <c r="AC8" s="204"/>
      <c r="AD8" s="111"/>
      <c r="AE8" s="111"/>
      <c r="AF8" s="111"/>
      <c r="AG8" s="111"/>
      <c r="AH8" s="111"/>
    </row>
    <row r="9" spans="2:34" ht="15" customHeight="1" x14ac:dyDescent="0.3">
      <c r="B9" s="79"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204"/>
      <c r="N9" s="204"/>
      <c r="O9" s="204"/>
      <c r="W9" s="204"/>
      <c r="X9" s="204"/>
      <c r="Y9" s="204"/>
      <c r="Z9" s="204"/>
      <c r="AA9" s="204"/>
      <c r="AB9" s="204"/>
      <c r="AC9" s="204"/>
      <c r="AD9" s="111"/>
      <c r="AE9" s="111"/>
      <c r="AF9" s="111"/>
      <c r="AG9" s="111"/>
      <c r="AH9" s="111"/>
    </row>
    <row r="10" spans="2:34" ht="15" customHeight="1" x14ac:dyDescent="0.3">
      <c r="B10" s="204"/>
      <c r="C10" s="204"/>
      <c r="D10" s="204"/>
      <c r="E10" s="204"/>
      <c r="F10" s="204"/>
      <c r="G10" s="204"/>
      <c r="H10" s="204"/>
      <c r="I10" s="204"/>
      <c r="J10" s="204"/>
      <c r="K10" s="204"/>
      <c r="L10" s="204"/>
      <c r="M10" s="204"/>
      <c r="N10" s="204"/>
      <c r="O10" s="204"/>
      <c r="W10" s="204"/>
      <c r="X10" s="204"/>
      <c r="Y10" s="204"/>
      <c r="Z10" s="204"/>
      <c r="AA10" s="204"/>
      <c r="AB10" s="204"/>
      <c r="AC10" s="204"/>
      <c r="AD10" s="111"/>
      <c r="AE10" s="111"/>
      <c r="AF10" s="111"/>
      <c r="AG10" s="111"/>
      <c r="AH10" s="111"/>
    </row>
    <row r="11" spans="2:34" x14ac:dyDescent="0.25">
      <c r="B11" s="244" t="s">
        <v>118</v>
      </c>
      <c r="C11" s="244"/>
      <c r="D11" s="244"/>
      <c r="E11" s="244"/>
      <c r="F11" s="244"/>
      <c r="G11" s="244"/>
      <c r="H11" s="244"/>
      <c r="I11" s="244"/>
      <c r="Q11" s="244" t="s">
        <v>119</v>
      </c>
      <c r="R11" s="244"/>
      <c r="S11" s="244"/>
      <c r="T11" s="244"/>
      <c r="U11" s="244"/>
      <c r="V11" s="244"/>
      <c r="W11" s="244"/>
    </row>
    <row r="12" spans="2:34" x14ac:dyDescent="0.25">
      <c r="B12" s="79" t="s">
        <v>543</v>
      </c>
      <c r="C12" s="79" t="s">
        <v>1</v>
      </c>
      <c r="D12" s="79" t="s">
        <v>116</v>
      </c>
      <c r="E12" s="79" t="s">
        <v>117</v>
      </c>
      <c r="F12" s="79" t="s">
        <v>5</v>
      </c>
      <c r="G12" s="79" t="s">
        <v>6</v>
      </c>
      <c r="H12" s="79" t="s">
        <v>376</v>
      </c>
      <c r="I12" s="79" t="s">
        <v>7</v>
      </c>
      <c r="Q12" s="2" t="s">
        <v>543</v>
      </c>
      <c r="R12" s="2" t="s">
        <v>1</v>
      </c>
      <c r="S12" s="2" t="s">
        <v>116</v>
      </c>
      <c r="T12" s="2" t="s">
        <v>117</v>
      </c>
      <c r="U12" s="2" t="s">
        <v>5</v>
      </c>
      <c r="V12" s="2" t="s">
        <v>6</v>
      </c>
      <c r="W12" s="2" t="s">
        <v>7</v>
      </c>
    </row>
    <row r="13" spans="2:34" x14ac:dyDescent="0.25">
      <c r="B13" s="112">
        <v>5.7503226563416637E-2</v>
      </c>
      <c r="C13" s="114">
        <v>0.5345183620790801</v>
      </c>
      <c r="D13" s="116">
        <f>SUM(C19:K19)</f>
        <v>0.20931596855567292</v>
      </c>
      <c r="E13" s="118">
        <f>SUM(C21:N21)</f>
        <v>5.8852516719464981E-2</v>
      </c>
      <c r="F13" s="168">
        <v>0.10576227879910993</v>
      </c>
      <c r="G13" s="169">
        <v>3.4353261594401274E-2</v>
      </c>
      <c r="H13" s="4">
        <v>6.42</v>
      </c>
      <c r="I13" s="137">
        <v>142461</v>
      </c>
      <c r="Q13" s="112">
        <v>2.1349824634244945E-2</v>
      </c>
      <c r="R13" s="114">
        <v>0.42726964806660628</v>
      </c>
      <c r="S13" s="116">
        <v>0.26719583935699154</v>
      </c>
      <c r="T13" s="118">
        <v>6.6883063746215318E-2</v>
      </c>
      <c r="U13" s="170">
        <v>0.19299139678886515</v>
      </c>
      <c r="V13" s="169">
        <v>2.4861636254041319E-2</v>
      </c>
      <c r="W13" s="4">
        <v>109983</v>
      </c>
    </row>
    <row r="15" spans="2:34" x14ac:dyDescent="0.25">
      <c r="B15" s="244" t="s">
        <v>538</v>
      </c>
      <c r="C15" s="244"/>
      <c r="D15" s="244"/>
      <c r="E15" s="244"/>
      <c r="F15" s="244"/>
      <c r="G15" s="244"/>
      <c r="H15" s="244"/>
      <c r="I15" s="244"/>
      <c r="J15" s="244"/>
      <c r="K15" s="244"/>
      <c r="L15" s="244"/>
      <c r="M15" s="244"/>
      <c r="N15" s="244"/>
      <c r="Q15" s="244" t="s">
        <v>541</v>
      </c>
      <c r="R15" s="244"/>
      <c r="S15" s="244"/>
      <c r="T15" s="244"/>
      <c r="U15" s="244"/>
      <c r="V15" s="244"/>
      <c r="W15" s="244"/>
      <c r="X15" s="244"/>
      <c r="Y15" s="244"/>
      <c r="Z15" s="244"/>
      <c r="AA15" s="244"/>
      <c r="AB15" s="244"/>
      <c r="AC15" s="244"/>
    </row>
    <row r="16" spans="2:34" ht="15" customHeight="1" x14ac:dyDescent="0.25">
      <c r="B16" s="249" t="s">
        <v>539</v>
      </c>
      <c r="C16" s="76">
        <v>147</v>
      </c>
      <c r="D16" s="76">
        <v>258</v>
      </c>
      <c r="E16" s="76">
        <v>369</v>
      </c>
      <c r="F16" s="76">
        <v>14</v>
      </c>
      <c r="G16" s="76">
        <v>25</v>
      </c>
      <c r="H16" s="76">
        <v>36</v>
      </c>
      <c r="I16" s="76">
        <v>47</v>
      </c>
      <c r="J16" s="76">
        <v>58</v>
      </c>
      <c r="K16" s="76">
        <v>69</v>
      </c>
      <c r="M16" s="247" t="s">
        <v>6</v>
      </c>
      <c r="N16" s="245">
        <v>3.4353261594401274E-2</v>
      </c>
      <c r="Q16" s="249" t="s">
        <v>539</v>
      </c>
      <c r="R16" s="76">
        <v>147</v>
      </c>
      <c r="S16" s="76">
        <v>258</v>
      </c>
      <c r="T16" s="76">
        <v>369</v>
      </c>
      <c r="U16" s="76">
        <v>14</v>
      </c>
      <c r="V16" s="76">
        <v>25</v>
      </c>
      <c r="W16" s="76">
        <v>36</v>
      </c>
      <c r="X16" s="76">
        <v>47</v>
      </c>
      <c r="Y16" s="76">
        <v>58</v>
      </c>
      <c r="Z16" s="76">
        <v>69</v>
      </c>
      <c r="AB16" s="247" t="s">
        <v>6</v>
      </c>
      <c r="AC16" s="245">
        <v>2.4861636254041319E-2</v>
      </c>
    </row>
    <row r="17" spans="2:29" x14ac:dyDescent="0.25">
      <c r="B17" s="248"/>
      <c r="C17" s="112">
        <v>1.9464977120732137E-2</v>
      </c>
      <c r="D17" s="112">
        <v>1.9019124721342252E-2</v>
      </c>
      <c r="E17" s="112">
        <v>1.9019124721342252E-2</v>
      </c>
      <c r="F17" s="114">
        <v>7.837615862959052E-2</v>
      </c>
      <c r="G17" s="114">
        <v>8.8795025225859442E-2</v>
      </c>
      <c r="H17" s="114">
        <v>0.10011732957878682</v>
      </c>
      <c r="I17" s="114">
        <v>9.7993664202745509E-2</v>
      </c>
      <c r="J17" s="114">
        <v>8.9405139035550862E-2</v>
      </c>
      <c r="K17" s="114">
        <v>7.9831045406546994E-2</v>
      </c>
      <c r="M17" s="248"/>
      <c r="N17" s="246"/>
      <c r="Q17" s="248"/>
      <c r="R17" s="112">
        <v>6.5557291609759294E-3</v>
      </c>
      <c r="S17" s="112">
        <v>7.7576128404881831E-3</v>
      </c>
      <c r="T17" s="112">
        <v>7.0364826327808314E-3</v>
      </c>
      <c r="U17" s="114">
        <v>4.9780420610457982E-2</v>
      </c>
      <c r="V17" s="114">
        <v>7.4993408072156612E-2</v>
      </c>
      <c r="W17" s="114">
        <v>8.9195602956820594E-2</v>
      </c>
      <c r="X17" s="114">
        <v>8.8550048643881329E-2</v>
      </c>
      <c r="Y17" s="114">
        <v>7.4447869216151583E-2</v>
      </c>
      <c r="Z17" s="114">
        <v>5.0098651609794244E-2</v>
      </c>
      <c r="AB17" s="248"/>
      <c r="AC17" s="246"/>
    </row>
    <row r="18" spans="2:29" x14ac:dyDescent="0.25">
      <c r="B18" s="248" t="s">
        <v>116</v>
      </c>
      <c r="C18" s="22">
        <v>2</v>
      </c>
      <c r="D18" s="22" t="s">
        <v>120</v>
      </c>
      <c r="E18" s="22" t="s">
        <v>121</v>
      </c>
      <c r="F18" s="22">
        <v>4</v>
      </c>
      <c r="G18" s="22">
        <v>5</v>
      </c>
      <c r="H18" s="22">
        <v>6</v>
      </c>
      <c r="I18" s="22" t="s">
        <v>123</v>
      </c>
      <c r="J18" s="22" t="s">
        <v>122</v>
      </c>
      <c r="K18" s="22">
        <v>8</v>
      </c>
      <c r="Q18" s="248" t="s">
        <v>116</v>
      </c>
      <c r="R18" s="22">
        <v>2</v>
      </c>
      <c r="S18" s="22" t="s">
        <v>120</v>
      </c>
      <c r="T18" s="22" t="s">
        <v>121</v>
      </c>
      <c r="U18" s="22">
        <v>4</v>
      </c>
      <c r="V18" s="22">
        <v>5</v>
      </c>
      <c r="W18" s="22">
        <v>6</v>
      </c>
      <c r="X18" s="22" t="s">
        <v>123</v>
      </c>
      <c r="Y18" s="22" t="s">
        <v>122</v>
      </c>
      <c r="Z18" s="22">
        <v>8</v>
      </c>
    </row>
    <row r="19" spans="2:29" x14ac:dyDescent="0.25">
      <c r="B19" s="248"/>
      <c r="C19" s="116">
        <v>2.5272791270679339E-2</v>
      </c>
      <c r="D19" s="116">
        <v>2.2527279127067933E-2</v>
      </c>
      <c r="E19" s="116">
        <v>2.5425319723102194E-2</v>
      </c>
      <c r="F19" s="116">
        <v>2.1975830106769918E-2</v>
      </c>
      <c r="G19" s="116">
        <v>1.7470374281356331E-2</v>
      </c>
      <c r="H19" s="116">
        <v>2.0802534318901795E-2</v>
      </c>
      <c r="I19" s="116">
        <v>2.6539950721576909E-2</v>
      </c>
      <c r="J19" s="116">
        <v>2.3982165904024404E-2</v>
      </c>
      <c r="K19" s="116">
        <v>2.5319723102194065E-2</v>
      </c>
      <c r="Q19" s="248"/>
      <c r="R19" s="116">
        <v>2.4058263549821338E-2</v>
      </c>
      <c r="S19" s="116">
        <v>2.3085385923279054E-2</v>
      </c>
      <c r="T19" s="116">
        <v>3.5805533582462745E-2</v>
      </c>
      <c r="U19" s="116">
        <v>3.5178163898056974E-2</v>
      </c>
      <c r="V19" s="116">
        <v>3.0568360564814562E-2</v>
      </c>
      <c r="W19" s="116">
        <v>3.431439404271569E-2</v>
      </c>
      <c r="X19" s="116">
        <v>3.7214842293809045E-2</v>
      </c>
      <c r="Y19" s="116">
        <v>2.3567278579416821E-2</v>
      </c>
      <c r="Z19" s="116">
        <v>2.3403616922615313E-2</v>
      </c>
    </row>
    <row r="20" spans="2:29" x14ac:dyDescent="0.25">
      <c r="B20" s="248" t="s">
        <v>117</v>
      </c>
      <c r="C20" s="105">
        <v>1</v>
      </c>
      <c r="D20" s="105">
        <v>2</v>
      </c>
      <c r="E20" s="105">
        <v>3</v>
      </c>
      <c r="F20" s="105">
        <v>4</v>
      </c>
      <c r="G20" s="105">
        <v>5</v>
      </c>
      <c r="H20" s="105">
        <v>6</v>
      </c>
      <c r="I20" s="105">
        <v>7</v>
      </c>
      <c r="J20" s="105">
        <v>8</v>
      </c>
      <c r="K20" s="105">
        <v>9</v>
      </c>
      <c r="L20" s="105" t="s">
        <v>4</v>
      </c>
      <c r="M20" s="105" t="s">
        <v>125</v>
      </c>
      <c r="N20" s="105" t="s">
        <v>124</v>
      </c>
      <c r="Q20" s="248" t="s">
        <v>117</v>
      </c>
      <c r="R20" s="105">
        <v>1</v>
      </c>
      <c r="S20" s="105">
        <v>2</v>
      </c>
      <c r="T20" s="105">
        <v>3</v>
      </c>
      <c r="U20" s="105">
        <v>4</v>
      </c>
      <c r="V20" s="105">
        <v>5</v>
      </c>
      <c r="W20" s="105">
        <v>6</v>
      </c>
      <c r="X20" s="105">
        <v>7</v>
      </c>
      <c r="Y20" s="105">
        <v>8</v>
      </c>
      <c r="Z20" s="105">
        <v>9</v>
      </c>
      <c r="AA20" s="105" t="s">
        <v>4</v>
      </c>
      <c r="AB20" s="105" t="s">
        <v>125</v>
      </c>
      <c r="AC20" s="105" t="s">
        <v>124</v>
      </c>
    </row>
    <row r="21" spans="2:29" x14ac:dyDescent="0.25">
      <c r="B21" s="248"/>
      <c r="C21" s="118">
        <v>5.0569048457116041E-3</v>
      </c>
      <c r="D21" s="118">
        <v>4.3177284993546877E-3</v>
      </c>
      <c r="E21" s="118">
        <v>4.3294614572333689E-3</v>
      </c>
      <c r="F21" s="118">
        <v>1.6074152293793266E-3</v>
      </c>
      <c r="G21" s="118">
        <v>4.4937228675349054E-3</v>
      </c>
      <c r="H21" s="118">
        <v>1.7247448081661387E-3</v>
      </c>
      <c r="I21" s="118">
        <v>4.7753138566232547E-3</v>
      </c>
      <c r="J21" s="118">
        <v>4.3294614572333689E-3</v>
      </c>
      <c r="K21" s="118">
        <v>5.0686378035902854E-3</v>
      </c>
      <c r="L21" s="118">
        <v>1.0841253079901443E-2</v>
      </c>
      <c r="M21" s="118">
        <v>1.0559662090813094E-2</v>
      </c>
      <c r="N21" s="118">
        <v>1.748210723923501E-3</v>
      </c>
      <c r="Q21" s="248"/>
      <c r="R21" s="118">
        <v>4.4734186192411556E-3</v>
      </c>
      <c r="S21" s="118">
        <v>5.9463735304547067E-3</v>
      </c>
      <c r="T21" s="118">
        <v>6.3828046152587222E-3</v>
      </c>
      <c r="U21" s="118">
        <v>4.9644035896456726E-3</v>
      </c>
      <c r="V21" s="118">
        <v>7.1192820708654977E-3</v>
      </c>
      <c r="W21" s="118">
        <v>4.8371111899111682E-3</v>
      </c>
      <c r="X21" s="118">
        <v>6.4464508151259739E-3</v>
      </c>
      <c r="Y21" s="118">
        <v>6.3646199867252208E-3</v>
      </c>
      <c r="Z21" s="118">
        <v>4.5006955620414063E-3</v>
      </c>
      <c r="AA21" s="118">
        <v>9.2014220379513199E-3</v>
      </c>
      <c r="AB21" s="118">
        <v>5.0189574752461741E-3</v>
      </c>
      <c r="AC21" s="118">
        <v>1.6275242537483066E-3</v>
      </c>
    </row>
    <row r="22" spans="2:29" x14ac:dyDescent="0.25">
      <c r="B22" s="248" t="s">
        <v>5</v>
      </c>
      <c r="C22" s="105">
        <v>1</v>
      </c>
      <c r="D22" s="105">
        <v>2</v>
      </c>
      <c r="E22" s="105">
        <v>3</v>
      </c>
      <c r="F22" s="105">
        <v>4</v>
      </c>
      <c r="G22" s="105">
        <v>5</v>
      </c>
      <c r="H22" s="105">
        <v>6</v>
      </c>
      <c r="I22" s="105">
        <v>7</v>
      </c>
      <c r="J22" s="105">
        <v>8</v>
      </c>
      <c r="K22" s="105">
        <v>9</v>
      </c>
      <c r="L22" s="105" t="s">
        <v>4</v>
      </c>
      <c r="Q22" s="248" t="s">
        <v>5</v>
      </c>
      <c r="R22" s="105">
        <v>1</v>
      </c>
      <c r="S22" s="105">
        <v>2</v>
      </c>
      <c r="T22" s="105">
        <v>3</v>
      </c>
      <c r="U22" s="105">
        <v>4</v>
      </c>
      <c r="V22" s="105">
        <v>5</v>
      </c>
      <c r="W22" s="105">
        <v>6</v>
      </c>
      <c r="X22" s="105">
        <v>7</v>
      </c>
      <c r="Y22" s="105">
        <v>8</v>
      </c>
      <c r="Z22" s="105">
        <v>9</v>
      </c>
      <c r="AA22" s="105" t="s">
        <v>4</v>
      </c>
    </row>
    <row r="23" spans="2:29" x14ac:dyDescent="0.25">
      <c r="B23" s="248"/>
      <c r="C23" s="120">
        <v>9.5991183551989677E-3</v>
      </c>
      <c r="D23" s="120">
        <v>9.8447996293722501E-3</v>
      </c>
      <c r="E23" s="120">
        <v>7.9741122131671109E-3</v>
      </c>
      <c r="F23" s="120">
        <v>7.6512168242536555E-3</v>
      </c>
      <c r="G23" s="120">
        <v>9.4376706607422391E-3</v>
      </c>
      <c r="H23" s="120">
        <v>7.6582362892300346E-3</v>
      </c>
      <c r="I23" s="120">
        <v>8.177676697482119E-3</v>
      </c>
      <c r="J23" s="120">
        <v>1.0093990636033723E-2</v>
      </c>
      <c r="K23" s="120">
        <v>1.0016776521293548E-2</v>
      </c>
      <c r="L23" s="120">
        <v>2.5308680972336288E-2</v>
      </c>
      <c r="Q23" s="248"/>
      <c r="R23" s="120">
        <v>1.1351306920927173E-2</v>
      </c>
      <c r="S23" s="120">
        <v>1.8096882020932657E-2</v>
      </c>
      <c r="T23" s="120">
        <v>1.6140610444407913E-2</v>
      </c>
      <c r="U23" s="120">
        <v>1.6444736697901256E-2</v>
      </c>
      <c r="V23" s="120">
        <v>1.9206531864759714E-2</v>
      </c>
      <c r="W23" s="120">
        <v>1.658995013425393E-2</v>
      </c>
      <c r="X23" s="120">
        <v>1.5874842457120938E-2</v>
      </c>
      <c r="Y23" s="120">
        <v>1.8313332237382872E-2</v>
      </c>
      <c r="Z23" s="120">
        <v>1.1438982957970301E-2</v>
      </c>
      <c r="AA23" s="120">
        <v>4.9534221053208399E-2</v>
      </c>
    </row>
    <row r="25" spans="2:29" x14ac:dyDescent="0.25">
      <c r="B25" s="244" t="s">
        <v>276</v>
      </c>
      <c r="C25" s="244"/>
      <c r="D25" s="244"/>
      <c r="E25" s="244"/>
      <c r="F25" s="244"/>
      <c r="G25" s="244"/>
      <c r="H25" s="244"/>
      <c r="I25" s="244"/>
      <c r="J25" s="244"/>
      <c r="K25" s="244"/>
      <c r="L25" s="244"/>
      <c r="M25" s="244"/>
      <c r="N25" s="244"/>
      <c r="Q25" s="244" t="s">
        <v>277</v>
      </c>
      <c r="R25" s="244"/>
      <c r="S25" s="244"/>
      <c r="T25" s="244"/>
      <c r="U25" s="244"/>
      <c r="V25" s="244"/>
      <c r="W25" s="244"/>
      <c r="X25" s="244"/>
      <c r="Y25" s="244"/>
      <c r="Z25" s="244"/>
      <c r="AA25" s="244"/>
      <c r="AB25" s="244"/>
      <c r="AC25" s="244"/>
    </row>
    <row r="26" spans="2:29" ht="15" customHeight="1" x14ac:dyDescent="0.25">
      <c r="B26" s="249" t="s">
        <v>539</v>
      </c>
      <c r="C26" s="76">
        <v>147</v>
      </c>
      <c r="D26" s="76">
        <v>258</v>
      </c>
      <c r="E26" s="76">
        <v>369</v>
      </c>
      <c r="F26" s="76">
        <v>14</v>
      </c>
      <c r="G26" s="76">
        <v>25</v>
      </c>
      <c r="H26" s="76">
        <v>36</v>
      </c>
      <c r="I26" s="76">
        <v>47</v>
      </c>
      <c r="J26" s="76">
        <v>58</v>
      </c>
      <c r="K26" s="76">
        <v>69</v>
      </c>
      <c r="Q26" s="249" t="s">
        <v>539</v>
      </c>
      <c r="R26" s="76">
        <v>147</v>
      </c>
      <c r="S26" s="76">
        <v>258</v>
      </c>
      <c r="T26" s="76">
        <v>369</v>
      </c>
      <c r="U26" s="76">
        <v>14</v>
      </c>
      <c r="V26" s="76">
        <v>25</v>
      </c>
      <c r="W26" s="76">
        <v>36</v>
      </c>
      <c r="X26" s="76">
        <v>47</v>
      </c>
      <c r="Y26" s="76">
        <v>58</v>
      </c>
      <c r="Z26" s="76">
        <v>69</v>
      </c>
    </row>
    <row r="27" spans="2:29" x14ac:dyDescent="0.25">
      <c r="B27" s="248"/>
      <c r="C27" s="113">
        <v>6.4883257069107128E-3</v>
      </c>
      <c r="D27" s="113">
        <v>6.3397082404474175E-3</v>
      </c>
      <c r="E27" s="113">
        <v>6.3397082404474175E-3</v>
      </c>
      <c r="F27" s="115">
        <v>2.6125386209863505E-2</v>
      </c>
      <c r="G27" s="115">
        <v>2.9598341741953148E-2</v>
      </c>
      <c r="H27" s="115">
        <v>3.3372443192928938E-2</v>
      </c>
      <c r="I27" s="115">
        <v>3.2664554734248501E-2</v>
      </c>
      <c r="J27" s="115">
        <v>2.9801713011850289E-2</v>
      </c>
      <c r="K27" s="115">
        <v>2.6610348468848997E-2</v>
      </c>
      <c r="Q27" s="248"/>
      <c r="R27" s="113">
        <v>2.185243053658643E-3</v>
      </c>
      <c r="S27" s="113">
        <v>2.5858709468293945E-3</v>
      </c>
      <c r="T27" s="113">
        <v>2.3454942109269439E-3</v>
      </c>
      <c r="U27" s="115">
        <v>1.6593473536819326E-2</v>
      </c>
      <c r="V27" s="115">
        <v>2.4997802690718871E-2</v>
      </c>
      <c r="W27" s="115">
        <v>2.9731867652273532E-2</v>
      </c>
      <c r="X27" s="115">
        <v>2.9516682881293776E-2</v>
      </c>
      <c r="Y27" s="115">
        <v>2.4815956405383862E-2</v>
      </c>
      <c r="Z27" s="115">
        <v>1.6699550536598082E-2</v>
      </c>
    </row>
    <row r="28" spans="2:29" x14ac:dyDescent="0.25">
      <c r="B28" s="248" t="s">
        <v>116</v>
      </c>
      <c r="C28" s="22">
        <v>2</v>
      </c>
      <c r="D28" s="22" t="s">
        <v>120</v>
      </c>
      <c r="E28" s="22" t="s">
        <v>121</v>
      </c>
      <c r="F28" s="22">
        <v>4</v>
      </c>
      <c r="G28" s="22">
        <v>5</v>
      </c>
      <c r="H28" s="22">
        <v>6</v>
      </c>
      <c r="I28" s="22" t="s">
        <v>123</v>
      </c>
      <c r="J28" s="22" t="s">
        <v>122</v>
      </c>
      <c r="K28" s="22">
        <v>8</v>
      </c>
      <c r="Q28" s="248" t="s">
        <v>116</v>
      </c>
      <c r="R28" s="22">
        <v>2</v>
      </c>
      <c r="S28" s="22" t="s">
        <v>120</v>
      </c>
      <c r="T28" s="22" t="s">
        <v>121</v>
      </c>
      <c r="U28" s="22">
        <v>4</v>
      </c>
      <c r="V28" s="22">
        <v>5</v>
      </c>
      <c r="W28" s="22">
        <v>6</v>
      </c>
      <c r="X28" s="22" t="s">
        <v>123</v>
      </c>
      <c r="Y28" s="22" t="s">
        <v>122</v>
      </c>
      <c r="Z28" s="22">
        <v>8</v>
      </c>
    </row>
    <row r="29" spans="2:29" x14ac:dyDescent="0.25">
      <c r="B29" s="248"/>
      <c r="C29" s="117">
        <v>8.4242637568931137E-3</v>
      </c>
      <c r="D29" s="117">
        <v>7.5090930423559778E-3</v>
      </c>
      <c r="E29" s="117">
        <v>8.4751065743673987E-3</v>
      </c>
      <c r="F29" s="117">
        <v>7.3252767022566395E-3</v>
      </c>
      <c r="G29" s="117">
        <v>5.8234580937854439E-3</v>
      </c>
      <c r="H29" s="117">
        <v>6.9341781063005986E-3</v>
      </c>
      <c r="I29" s="117">
        <v>8.8466502405256369E-3</v>
      </c>
      <c r="J29" s="117">
        <v>7.9940553013414673E-3</v>
      </c>
      <c r="K29" s="117">
        <v>8.4399077007313549E-3</v>
      </c>
      <c r="Q29" s="248"/>
      <c r="R29" s="117">
        <v>8.0194211832737786E-3</v>
      </c>
      <c r="S29" s="117">
        <v>7.6951286410930179E-3</v>
      </c>
      <c r="T29" s="117">
        <v>1.1935177860820914E-2</v>
      </c>
      <c r="U29" s="117">
        <v>1.1726054632685659E-2</v>
      </c>
      <c r="V29" s="117">
        <v>1.0189453521604854E-2</v>
      </c>
      <c r="W29" s="117">
        <v>1.1438131347571897E-2</v>
      </c>
      <c r="X29" s="117">
        <v>1.2404947431269681E-2</v>
      </c>
      <c r="Y29" s="117">
        <v>7.8557595264722741E-3</v>
      </c>
      <c r="Z29" s="117">
        <v>7.8012056408717709E-3</v>
      </c>
    </row>
    <row r="30" spans="2:29" x14ac:dyDescent="0.25">
      <c r="B30" s="248" t="s">
        <v>117</v>
      </c>
      <c r="C30" s="105">
        <v>1</v>
      </c>
      <c r="D30" s="105">
        <v>2</v>
      </c>
      <c r="E30" s="105">
        <v>3</v>
      </c>
      <c r="F30" s="105">
        <v>4</v>
      </c>
      <c r="G30" s="105">
        <v>5</v>
      </c>
      <c r="H30" s="105">
        <v>6</v>
      </c>
      <c r="I30" s="105">
        <v>7</v>
      </c>
      <c r="J30" s="105">
        <v>8</v>
      </c>
      <c r="K30" s="105">
        <v>9</v>
      </c>
      <c r="L30" s="105" t="s">
        <v>4</v>
      </c>
      <c r="M30" s="105" t="s">
        <v>125</v>
      </c>
      <c r="N30" s="105" t="s">
        <v>124</v>
      </c>
      <c r="Q30" s="248" t="s">
        <v>117</v>
      </c>
      <c r="R30" s="105">
        <v>1</v>
      </c>
      <c r="S30" s="105">
        <v>2</v>
      </c>
      <c r="T30" s="105">
        <v>3</v>
      </c>
      <c r="U30" s="105">
        <v>4</v>
      </c>
      <c r="V30" s="105">
        <v>5</v>
      </c>
      <c r="W30" s="105">
        <v>6</v>
      </c>
      <c r="X30" s="105">
        <v>7</v>
      </c>
      <c r="Y30" s="105">
        <v>8</v>
      </c>
      <c r="Z30" s="105">
        <v>9</v>
      </c>
      <c r="AA30" s="105" t="s">
        <v>4</v>
      </c>
      <c r="AB30" s="105" t="s">
        <v>125</v>
      </c>
      <c r="AC30" s="105" t="s">
        <v>124</v>
      </c>
    </row>
    <row r="31" spans="2:29" x14ac:dyDescent="0.25">
      <c r="B31" s="248"/>
      <c r="C31" s="119">
        <v>1.6856349485705347E-3</v>
      </c>
      <c r="D31" s="119">
        <v>1.4392428331182292E-3</v>
      </c>
      <c r="E31" s="119">
        <v>1.4431538190777897E-3</v>
      </c>
      <c r="F31" s="119">
        <v>5.3580507645977556E-4</v>
      </c>
      <c r="G31" s="119">
        <v>1.497907622511635E-3</v>
      </c>
      <c r="H31" s="119">
        <v>5.7491493605537952E-4</v>
      </c>
      <c r="I31" s="119">
        <v>1.591771285541085E-3</v>
      </c>
      <c r="J31" s="119">
        <v>1.4431538190777897E-3</v>
      </c>
      <c r="K31" s="119">
        <v>1.6895459345300952E-3</v>
      </c>
      <c r="L31" s="119">
        <v>3.6137510266338146E-3</v>
      </c>
      <c r="M31" s="119">
        <v>3.5198873636043647E-3</v>
      </c>
      <c r="N31" s="119">
        <v>5.8273690797450031E-4</v>
      </c>
      <c r="Q31" s="248"/>
      <c r="R31" s="119">
        <v>1.4911395397470518E-3</v>
      </c>
      <c r="S31" s="119">
        <v>1.982124510151569E-3</v>
      </c>
      <c r="T31" s="119">
        <v>2.1276015384195739E-3</v>
      </c>
      <c r="U31" s="119">
        <v>1.6548011965485576E-3</v>
      </c>
      <c r="V31" s="119">
        <v>2.3730940236218324E-3</v>
      </c>
      <c r="W31" s="119">
        <v>1.612370396637056E-3</v>
      </c>
      <c r="X31" s="119">
        <v>2.1488169383753245E-3</v>
      </c>
      <c r="Y31" s="119">
        <v>2.1215399955750737E-3</v>
      </c>
      <c r="Z31" s="119">
        <v>1.500231854013802E-3</v>
      </c>
      <c r="AA31" s="119">
        <v>1.3144888625644742E-3</v>
      </c>
      <c r="AB31" s="119">
        <v>7.1699392503516768E-4</v>
      </c>
      <c r="AC31" s="119">
        <v>2.3250346482118667E-4</v>
      </c>
    </row>
    <row r="32" spans="2:29" x14ac:dyDescent="0.25">
      <c r="B32" s="248" t="s">
        <v>5</v>
      </c>
      <c r="C32" s="105">
        <v>1</v>
      </c>
      <c r="D32" s="105">
        <v>2</v>
      </c>
      <c r="E32" s="105">
        <v>3</v>
      </c>
      <c r="F32" s="105">
        <v>4</v>
      </c>
      <c r="G32" s="105">
        <v>5</v>
      </c>
      <c r="H32" s="105">
        <v>6</v>
      </c>
      <c r="I32" s="105">
        <v>7</v>
      </c>
      <c r="J32" s="105">
        <v>8</v>
      </c>
      <c r="K32" s="105">
        <v>9</v>
      </c>
      <c r="L32" s="105" t="s">
        <v>4</v>
      </c>
      <c r="Q32" s="248" t="s">
        <v>5</v>
      </c>
      <c r="R32" s="105">
        <v>1</v>
      </c>
      <c r="S32" s="105">
        <v>2</v>
      </c>
      <c r="T32" s="105">
        <v>3</v>
      </c>
      <c r="U32" s="105">
        <v>4</v>
      </c>
      <c r="V32" s="105">
        <v>5</v>
      </c>
      <c r="W32" s="105">
        <v>6</v>
      </c>
      <c r="X32" s="105">
        <v>7</v>
      </c>
      <c r="Y32" s="105">
        <v>8</v>
      </c>
      <c r="Z32" s="105">
        <v>9</v>
      </c>
      <c r="AA32" s="105" t="s">
        <v>4</v>
      </c>
    </row>
    <row r="33" spans="2:27" x14ac:dyDescent="0.25">
      <c r="B33" s="248"/>
      <c r="C33" s="121">
        <f>C23/3</f>
        <v>3.199706118399656E-3</v>
      </c>
      <c r="D33" s="121">
        <f t="shared" ref="D33:L33" si="0">D23/3</f>
        <v>3.2815998764574167E-3</v>
      </c>
      <c r="E33" s="121">
        <f t="shared" si="0"/>
        <v>2.6580374043890368E-3</v>
      </c>
      <c r="F33" s="121">
        <f t="shared" si="0"/>
        <v>2.5504056080845518E-3</v>
      </c>
      <c r="G33" s="121">
        <f t="shared" si="0"/>
        <v>3.1458902202474129E-3</v>
      </c>
      <c r="H33" s="121">
        <f t="shared" si="0"/>
        <v>2.552745429743345E-3</v>
      </c>
      <c r="I33" s="121">
        <f t="shared" si="0"/>
        <v>2.7258922324940398E-3</v>
      </c>
      <c r="J33" s="121">
        <f t="shared" si="0"/>
        <v>3.3646635453445741E-3</v>
      </c>
      <c r="K33" s="121">
        <f t="shared" si="0"/>
        <v>3.3389255070978494E-3</v>
      </c>
      <c r="L33" s="121">
        <f t="shared" si="0"/>
        <v>8.4362269907787626E-3</v>
      </c>
      <c r="Q33" s="248"/>
      <c r="R33" s="121">
        <f>R23/3</f>
        <v>3.783768973642391E-3</v>
      </c>
      <c r="S33" s="121">
        <f t="shared" ref="S33:Z33" si="1">S23/3</f>
        <v>6.0322940069775519E-3</v>
      </c>
      <c r="T33" s="121">
        <f t="shared" si="1"/>
        <v>5.3802034814693046E-3</v>
      </c>
      <c r="U33" s="121">
        <f t="shared" si="1"/>
        <v>5.4815788993004188E-3</v>
      </c>
      <c r="V33" s="121">
        <f t="shared" si="1"/>
        <v>6.4021772882532383E-3</v>
      </c>
      <c r="W33" s="121">
        <f t="shared" si="1"/>
        <v>5.5299833780846431E-3</v>
      </c>
      <c r="X33" s="121">
        <f t="shared" si="1"/>
        <v>5.2916141523736459E-3</v>
      </c>
      <c r="Y33" s="121">
        <f t="shared" si="1"/>
        <v>6.1044440791276243E-3</v>
      </c>
      <c r="Z33" s="121">
        <f t="shared" si="1"/>
        <v>3.8129943193234337E-3</v>
      </c>
      <c r="AA33" s="121">
        <f>AA23/7</f>
        <v>7.076317293315486E-3</v>
      </c>
    </row>
    <row r="59" spans="2:12" x14ac:dyDescent="0.25">
      <c r="B59" s="8"/>
      <c r="C59" s="8"/>
      <c r="D59" s="8"/>
      <c r="E59" s="8"/>
      <c r="F59" s="8"/>
      <c r="G59" s="8"/>
      <c r="H59" s="8"/>
      <c r="I59" s="8"/>
      <c r="J59" s="8"/>
      <c r="K59" s="8"/>
      <c r="L59" s="8"/>
    </row>
  </sheetData>
  <mergeCells count="28">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 ref="B25:N25"/>
    <mergeCell ref="B26:B27"/>
    <mergeCell ref="B28:B29"/>
    <mergeCell ref="B16:B17"/>
    <mergeCell ref="B18:B19"/>
    <mergeCell ref="B20:B21"/>
    <mergeCell ref="B22:B23"/>
    <mergeCell ref="B15:N15"/>
    <mergeCell ref="N16:N17"/>
    <mergeCell ref="M16:M17"/>
    <mergeCell ref="B11:I11"/>
    <mergeCell ref="Q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dimension ref="B2:DG179"/>
  <sheetViews>
    <sheetView topLeftCell="A28" zoomScale="85" zoomScaleNormal="85" workbookViewId="0">
      <selection activeCell="AF42" sqref="AF42:AF59"/>
    </sheetView>
  </sheetViews>
  <sheetFormatPr defaultRowHeight="15" x14ac:dyDescent="0.25"/>
  <cols>
    <col min="2" max="2" width="10.28515625" customWidth="1"/>
    <col min="18" max="18" width="9.140625" customWidth="1"/>
    <col min="27" max="27" width="9.28515625" customWidth="1"/>
  </cols>
  <sheetData>
    <row r="2" spans="2:41" ht="18.75" x14ac:dyDescent="0.3">
      <c r="B2" s="250" t="s">
        <v>718</v>
      </c>
      <c r="C2" s="250"/>
      <c r="D2" s="250"/>
      <c r="E2" s="250"/>
      <c r="F2" s="250"/>
      <c r="G2" s="250"/>
      <c r="H2" s="250"/>
      <c r="I2" s="250"/>
      <c r="J2" s="250"/>
      <c r="K2" s="250"/>
      <c r="L2" s="250"/>
      <c r="M2" s="250"/>
      <c r="N2" s="250"/>
      <c r="O2" s="250"/>
      <c r="P2" s="250"/>
      <c r="Q2" s="250"/>
      <c r="R2" s="250"/>
      <c r="S2" s="250"/>
      <c r="T2" s="250"/>
      <c r="U2" s="250"/>
      <c r="V2" s="250"/>
      <c r="W2" s="250"/>
      <c r="X2" s="250"/>
      <c r="Y2" s="250"/>
    </row>
    <row r="3" spans="2:41" ht="83.25" customHeight="1" x14ac:dyDescent="0.25">
      <c r="B3" s="260" t="s">
        <v>734</v>
      </c>
      <c r="C3" s="261"/>
      <c r="D3" s="261"/>
      <c r="E3" s="261"/>
      <c r="F3" s="261"/>
      <c r="G3" s="261"/>
      <c r="H3" s="261"/>
      <c r="I3" s="261"/>
      <c r="J3" s="261"/>
      <c r="K3" s="261"/>
      <c r="L3" s="261"/>
      <c r="M3" s="261"/>
      <c r="N3" s="261"/>
      <c r="O3" s="261"/>
      <c r="P3" s="261"/>
      <c r="Q3" s="261"/>
      <c r="R3" s="261"/>
      <c r="S3" s="261"/>
      <c r="T3" s="261"/>
      <c r="U3" s="261"/>
      <c r="V3" s="261"/>
      <c r="W3" s="261"/>
      <c r="X3" s="261"/>
      <c r="Y3" s="261"/>
    </row>
    <row r="4" spans="2:41" ht="39.75"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row>
    <row r="5" spans="2:41" ht="17.25" customHeight="1" x14ac:dyDescent="0.25"/>
    <row r="6" spans="2:41" ht="16.5" customHeight="1" x14ac:dyDescent="0.25">
      <c r="B6" s="244" t="s">
        <v>697</v>
      </c>
      <c r="C6" s="244"/>
      <c r="D6" s="244"/>
      <c r="E6" s="244"/>
      <c r="F6" s="244"/>
      <c r="G6" s="244"/>
      <c r="H6" s="244" t="s">
        <v>698</v>
      </c>
      <c r="I6" s="244"/>
      <c r="J6" s="244"/>
      <c r="K6" s="244"/>
      <c r="L6" s="244"/>
      <c r="N6" s="253" t="s">
        <v>692</v>
      </c>
      <c r="O6" s="254"/>
      <c r="P6" s="255"/>
      <c r="Q6" s="253" t="s">
        <v>694</v>
      </c>
      <c r="R6" s="254"/>
      <c r="S6" s="255"/>
      <c r="T6" s="253" t="s">
        <v>693</v>
      </c>
      <c r="U6" s="254"/>
      <c r="V6" s="255"/>
    </row>
    <row r="7" spans="2:41" x14ac:dyDescent="0.25">
      <c r="B7" s="183" t="s">
        <v>22</v>
      </c>
      <c r="C7" s="183" t="s">
        <v>613</v>
      </c>
      <c r="D7" s="183" t="s">
        <v>614</v>
      </c>
      <c r="E7" s="183" t="s">
        <v>625</v>
      </c>
      <c r="F7" s="183" t="s">
        <v>715</v>
      </c>
      <c r="G7" s="183" t="s">
        <v>49</v>
      </c>
      <c r="H7" s="183" t="s">
        <v>613</v>
      </c>
      <c r="I7" s="183" t="s">
        <v>614</v>
      </c>
      <c r="J7" s="183" t="s">
        <v>625</v>
      </c>
      <c r="K7" s="183" t="s">
        <v>715</v>
      </c>
      <c r="L7" s="183" t="s">
        <v>49</v>
      </c>
      <c r="N7" s="183" t="s">
        <v>420</v>
      </c>
      <c r="O7" s="182" t="s">
        <v>613</v>
      </c>
      <c r="P7" s="183" t="s">
        <v>625</v>
      </c>
      <c r="Q7" s="183" t="s">
        <v>420</v>
      </c>
      <c r="R7" s="182" t="s">
        <v>613</v>
      </c>
      <c r="S7" s="183" t="s">
        <v>625</v>
      </c>
      <c r="T7" s="183" t="s">
        <v>420</v>
      </c>
      <c r="U7" s="182" t="s">
        <v>613</v>
      </c>
      <c r="V7" s="183" t="s">
        <v>625</v>
      </c>
    </row>
    <row r="8" spans="2:41" x14ac:dyDescent="0.25">
      <c r="B8" s="183">
        <v>0</v>
      </c>
      <c r="C8" s="3">
        <v>0.34944237918215615</v>
      </c>
      <c r="D8" s="3">
        <v>0.65055762081784385</v>
      </c>
      <c r="E8" s="3">
        <v>7.8066914498141265E-2</v>
      </c>
      <c r="F8" s="3">
        <v>0.14869888475836432</v>
      </c>
      <c r="G8" s="152">
        <v>0.74721189591078063</v>
      </c>
      <c r="H8" s="3">
        <v>0.31200000000000006</v>
      </c>
      <c r="I8" s="3">
        <v>0.68799999999999994</v>
      </c>
      <c r="J8" s="3">
        <v>7.1999999999999995E-2</v>
      </c>
      <c r="K8" s="3">
        <v>0.184</v>
      </c>
      <c r="L8" s="152">
        <v>0.69599999999999995</v>
      </c>
      <c r="N8" s="183" t="s">
        <v>389</v>
      </c>
      <c r="O8" s="3">
        <v>0.67588325652841774</v>
      </c>
      <c r="P8" s="3">
        <v>0.3145587984297662</v>
      </c>
      <c r="Q8" s="183" t="s">
        <v>389</v>
      </c>
      <c r="R8" s="3">
        <v>0.75420168067226889</v>
      </c>
      <c r="S8" s="161">
        <v>0.30094537815126049</v>
      </c>
      <c r="T8" s="183" t="s">
        <v>389</v>
      </c>
      <c r="U8" s="3">
        <v>0.61578065134099613</v>
      </c>
      <c r="V8" s="161">
        <v>0.14744971264367815</v>
      </c>
    </row>
    <row r="9" spans="2:41" x14ac:dyDescent="0.25">
      <c r="B9" s="183">
        <v>1</v>
      </c>
      <c r="C9" s="3">
        <v>0.51239669421487599</v>
      </c>
      <c r="D9" s="3">
        <v>0.48760330578512395</v>
      </c>
      <c r="E9" s="3">
        <v>0.10247933884297521</v>
      </c>
      <c r="F9" s="3">
        <v>0.1834710743801653</v>
      </c>
      <c r="G9" s="152">
        <v>0.71404958677685948</v>
      </c>
      <c r="H9" s="3">
        <v>0.52747252747252749</v>
      </c>
      <c r="I9" s="3">
        <v>0.47252747252747251</v>
      </c>
      <c r="J9" s="3">
        <v>9.8901098901098897E-2</v>
      </c>
      <c r="K9" s="3">
        <v>0.17582417582417584</v>
      </c>
      <c r="L9" s="152">
        <v>0.8351648351648352</v>
      </c>
      <c r="N9" s="183" t="s">
        <v>394</v>
      </c>
      <c r="O9" s="3">
        <v>0.64850976361767732</v>
      </c>
      <c r="P9" s="3">
        <v>0.19167523124357658</v>
      </c>
      <c r="Q9" s="183" t="s">
        <v>394</v>
      </c>
      <c r="R9" s="3">
        <v>0.85051546391752575</v>
      </c>
      <c r="S9" s="161">
        <v>0.20747422680412372</v>
      </c>
      <c r="T9" s="183" t="s">
        <v>394</v>
      </c>
      <c r="U9" s="3">
        <v>0.62255936083307151</v>
      </c>
      <c r="V9" s="161">
        <v>0.17213519457785359</v>
      </c>
    </row>
    <row r="10" spans="2:41" x14ac:dyDescent="0.25">
      <c r="B10" s="183">
        <v>2</v>
      </c>
      <c r="C10" s="3">
        <v>0.55443548387096775</v>
      </c>
      <c r="D10" s="3">
        <v>0.44556451612903225</v>
      </c>
      <c r="E10" s="3">
        <v>0.11559139784946236</v>
      </c>
      <c r="F10" s="3">
        <v>0.19623655913978494</v>
      </c>
      <c r="G10" s="152">
        <v>0.82594086021505375</v>
      </c>
      <c r="H10" s="3">
        <v>0.58680555555555558</v>
      </c>
      <c r="I10" s="3">
        <v>0.41319444444444442</v>
      </c>
      <c r="J10" s="3">
        <v>0.11805555555555555</v>
      </c>
      <c r="K10" s="3">
        <v>0.24652777777777779</v>
      </c>
      <c r="L10" s="152">
        <v>0.875</v>
      </c>
      <c r="N10" s="183" t="s">
        <v>401</v>
      </c>
      <c r="O10" s="3">
        <v>0.6502732240437159</v>
      </c>
      <c r="P10" s="3">
        <v>0.16575591985428051</v>
      </c>
      <c r="Q10" s="183" t="s">
        <v>401</v>
      </c>
      <c r="R10" s="3">
        <v>0.68656716417910446</v>
      </c>
      <c r="S10" s="161">
        <v>0.18159203980099503</v>
      </c>
      <c r="T10" s="183" t="s">
        <v>401</v>
      </c>
      <c r="U10" s="3">
        <v>0.62555534459844309</v>
      </c>
      <c r="V10" s="161">
        <v>0.17509018416555913</v>
      </c>
    </row>
    <row r="11" spans="2:41" x14ac:dyDescent="0.25">
      <c r="B11" s="183">
        <v>3</v>
      </c>
      <c r="C11" s="3">
        <v>0.58373205741626799</v>
      </c>
      <c r="D11" s="3">
        <v>0.41626794258373206</v>
      </c>
      <c r="E11" s="3">
        <v>0.11449077238550923</v>
      </c>
      <c r="F11" s="3">
        <v>0.20608339029391662</v>
      </c>
      <c r="G11" s="152">
        <v>0.80690362269309635</v>
      </c>
      <c r="H11" s="3">
        <v>0.60202020202020201</v>
      </c>
      <c r="I11" s="3">
        <v>0.39797979797979799</v>
      </c>
      <c r="J11" s="3">
        <v>0.11717171717171718</v>
      </c>
      <c r="K11" s="3">
        <v>0.17373737373737375</v>
      </c>
      <c r="L11" s="152">
        <v>0.81212121212121213</v>
      </c>
      <c r="N11" s="183" t="s">
        <v>400</v>
      </c>
      <c r="O11" s="3">
        <v>0.6103763987792471</v>
      </c>
      <c r="P11" s="3">
        <v>0.12919633774160733</v>
      </c>
      <c r="Q11" s="183" t="s">
        <v>400</v>
      </c>
      <c r="R11" s="3">
        <v>0.64545454545454539</v>
      </c>
      <c r="S11" s="161">
        <v>0.14242424242424243</v>
      </c>
      <c r="T11" s="183" t="s">
        <v>400</v>
      </c>
      <c r="U11" s="3">
        <v>0.60328993020123267</v>
      </c>
      <c r="V11" s="161">
        <v>0.18396669251806197</v>
      </c>
      <c r="AI11" s="177"/>
      <c r="AJ11" s="177"/>
      <c r="AK11" s="129"/>
      <c r="AL11" s="178"/>
      <c r="AM11" s="179"/>
      <c r="AN11" s="177"/>
      <c r="AO11" s="178"/>
    </row>
    <row r="12" spans="2:41" x14ac:dyDescent="0.25">
      <c r="B12" s="183">
        <v>4</v>
      </c>
      <c r="C12" s="3">
        <v>0.57893634840871022</v>
      </c>
      <c r="D12" s="3">
        <v>0.42106365159128978</v>
      </c>
      <c r="E12" s="3">
        <v>0.13170016750418762</v>
      </c>
      <c r="F12" s="3">
        <v>0.20791457286432161</v>
      </c>
      <c r="G12" s="152">
        <v>0.84778056951423786</v>
      </c>
      <c r="H12" s="3">
        <v>0.61735419630156474</v>
      </c>
      <c r="I12" s="3">
        <v>0.38264580369843526</v>
      </c>
      <c r="J12" s="3">
        <v>0.13513513513513514</v>
      </c>
      <c r="K12" s="3">
        <v>0.19630156472261737</v>
      </c>
      <c r="L12" s="152">
        <v>0.82645803698435283</v>
      </c>
      <c r="N12" s="183" t="s">
        <v>403</v>
      </c>
      <c r="O12" s="3">
        <v>0.59147424511545288</v>
      </c>
      <c r="P12" s="3">
        <v>9.7690941385435173E-2</v>
      </c>
      <c r="Q12" s="183" t="s">
        <v>403</v>
      </c>
      <c r="R12" s="3">
        <v>0.63736263736263743</v>
      </c>
      <c r="S12" s="161">
        <v>8.2417582417582416E-2</v>
      </c>
      <c r="T12" s="183" t="s">
        <v>403</v>
      </c>
      <c r="U12" s="3">
        <v>0.5999104405635356</v>
      </c>
      <c r="V12" s="161">
        <v>0.11876959112672661</v>
      </c>
    </row>
    <row r="13" spans="2:41" x14ac:dyDescent="0.25">
      <c r="B13" s="183">
        <v>5</v>
      </c>
      <c r="C13" s="3">
        <v>0.60520849976034508</v>
      </c>
      <c r="D13" s="3">
        <v>0.39479150023965492</v>
      </c>
      <c r="E13" s="3">
        <v>0.14906534590190126</v>
      </c>
      <c r="F13" s="3">
        <v>0.21904457581083239</v>
      </c>
      <c r="G13" s="152">
        <v>0.86179900942642595</v>
      </c>
      <c r="H13" s="3">
        <v>0.68913043478260871</v>
      </c>
      <c r="I13" s="3">
        <v>0.31086956521739129</v>
      </c>
      <c r="J13" s="3">
        <v>0.14456521739130435</v>
      </c>
      <c r="K13" s="3">
        <v>0.2326086956521739</v>
      </c>
      <c r="L13" s="152">
        <v>0.91739130434782612</v>
      </c>
      <c r="N13" s="183" t="s">
        <v>392</v>
      </c>
      <c r="O13" s="3">
        <v>0.64251245330012452</v>
      </c>
      <c r="P13" s="3">
        <v>0.25124533001245331</v>
      </c>
      <c r="Q13" s="183" t="s">
        <v>392</v>
      </c>
      <c r="R13" s="3">
        <v>0.68316831683168311</v>
      </c>
      <c r="S13" s="161">
        <v>0.21914191419141915</v>
      </c>
      <c r="T13" s="183" t="s">
        <v>392</v>
      </c>
      <c r="U13" s="3">
        <v>0.61935651271406345</v>
      </c>
      <c r="V13" s="161">
        <v>0.23819408406850026</v>
      </c>
    </row>
    <row r="14" spans="2:41" x14ac:dyDescent="0.25">
      <c r="B14" s="183">
        <v>6</v>
      </c>
      <c r="C14" s="3">
        <v>0.60726985381272225</v>
      </c>
      <c r="D14" s="3">
        <v>0.39273014618727775</v>
      </c>
      <c r="E14" s="3">
        <v>0.1463189780060582</v>
      </c>
      <c r="F14" s="3">
        <v>0.22375872514157777</v>
      </c>
      <c r="G14" s="152">
        <v>0.88621098380086927</v>
      </c>
      <c r="H14" s="3">
        <v>0.69307832422586524</v>
      </c>
      <c r="I14" s="3">
        <v>0.30692167577413476</v>
      </c>
      <c r="J14" s="3">
        <v>0.13661202185792351</v>
      </c>
      <c r="K14" s="3">
        <v>0.25136612021857924</v>
      </c>
      <c r="L14" s="152">
        <v>0.85519125683060104</v>
      </c>
      <c r="N14" s="183" t="s">
        <v>388</v>
      </c>
      <c r="O14" s="3">
        <v>0.65671191553544495</v>
      </c>
      <c r="P14" s="3">
        <v>0.16938159879336351</v>
      </c>
      <c r="Q14" s="183" t="s">
        <v>388</v>
      </c>
      <c r="R14" s="3">
        <v>0.71191619380183324</v>
      </c>
      <c r="S14" s="161">
        <v>0.15582714971628109</v>
      </c>
      <c r="T14" s="183" t="s">
        <v>388</v>
      </c>
      <c r="U14" s="3">
        <v>0.69875376020627422</v>
      </c>
      <c r="V14" s="161">
        <v>0.1400945423291792</v>
      </c>
    </row>
    <row r="15" spans="2:41" x14ac:dyDescent="0.25">
      <c r="B15" s="183">
        <v>7</v>
      </c>
      <c r="C15" s="3">
        <v>0.62971457696228339</v>
      </c>
      <c r="D15" s="3">
        <v>0.37028542303771661</v>
      </c>
      <c r="E15" s="3">
        <v>0.16692150866462793</v>
      </c>
      <c r="F15" s="3">
        <v>0.22680937818552496</v>
      </c>
      <c r="G15" s="152">
        <v>0.90902140672782872</v>
      </c>
      <c r="H15" s="3">
        <v>0.69068128425998432</v>
      </c>
      <c r="I15" s="3">
        <v>0.30931871574001568</v>
      </c>
      <c r="J15" s="3">
        <v>0.16209866875489429</v>
      </c>
      <c r="K15" s="3">
        <v>0.2255285826155051</v>
      </c>
      <c r="L15" s="152">
        <v>0.90211433046202039</v>
      </c>
      <c r="N15" s="183" t="s">
        <v>397</v>
      </c>
      <c r="O15" s="3">
        <v>0.61243105642766216</v>
      </c>
      <c r="P15" s="3">
        <v>0.15273652948663555</v>
      </c>
      <c r="Q15" s="183" t="s">
        <v>397</v>
      </c>
      <c r="R15" s="3">
        <v>0.65519765739385072</v>
      </c>
      <c r="S15" s="161">
        <v>0.14055636896046853</v>
      </c>
      <c r="T15" s="183" t="s">
        <v>397</v>
      </c>
      <c r="U15" s="3">
        <v>0.62377096587622904</v>
      </c>
      <c r="V15" s="161">
        <v>0.17090803932909196</v>
      </c>
    </row>
    <row r="16" spans="2:41" x14ac:dyDescent="0.25">
      <c r="B16" s="183">
        <v>8</v>
      </c>
      <c r="C16" s="3">
        <v>0.62868369351669939</v>
      </c>
      <c r="D16" s="3">
        <v>0.37131630648330061</v>
      </c>
      <c r="E16" s="3">
        <v>0.17344934044344654</v>
      </c>
      <c r="F16" s="3">
        <v>0.23393207970811114</v>
      </c>
      <c r="G16" s="152">
        <v>0.91692394049957904</v>
      </c>
      <c r="H16" s="3">
        <v>0.70800627943485095</v>
      </c>
      <c r="I16" s="3">
        <v>0.29199372056514905</v>
      </c>
      <c r="J16" s="3">
        <v>0.17032967032967034</v>
      </c>
      <c r="K16" s="3">
        <v>0.27708006279434849</v>
      </c>
      <c r="L16" s="152">
        <v>0.95447409733124022</v>
      </c>
      <c r="N16" s="183" t="s">
        <v>390</v>
      </c>
      <c r="O16" s="3">
        <v>0.63197650020981944</v>
      </c>
      <c r="P16" s="3">
        <v>0.12547209399916073</v>
      </c>
      <c r="Q16" s="183" t="s">
        <v>390</v>
      </c>
      <c r="R16" s="3">
        <v>0.70178739416745062</v>
      </c>
      <c r="S16" s="161">
        <v>0.12699905926622765</v>
      </c>
      <c r="T16" s="183" t="s">
        <v>390</v>
      </c>
      <c r="U16" s="3">
        <v>0.62768817204301075</v>
      </c>
      <c r="V16" s="161">
        <v>0.13239247311827956</v>
      </c>
    </row>
    <row r="17" spans="2:22" x14ac:dyDescent="0.25">
      <c r="B17" s="183">
        <v>9</v>
      </c>
      <c r="C17" s="3">
        <v>0.64195759604654867</v>
      </c>
      <c r="D17" s="3">
        <v>0.35804240395345133</v>
      </c>
      <c r="E17" s="3">
        <v>0.1804559222062809</v>
      </c>
      <c r="F17" s="3">
        <v>0.2359317710824167</v>
      </c>
      <c r="G17" s="152">
        <v>0.94739359158297465</v>
      </c>
      <c r="H17" s="3">
        <v>0.73227091633466135</v>
      </c>
      <c r="I17" s="3">
        <v>0.26772908366533865</v>
      </c>
      <c r="J17" s="3">
        <v>0.18725099601593626</v>
      </c>
      <c r="K17" s="3">
        <v>0.26693227091633465</v>
      </c>
      <c r="L17" s="152">
        <v>0.94023904382470125</v>
      </c>
      <c r="N17" s="183" t="s">
        <v>393</v>
      </c>
      <c r="O17" s="3">
        <v>0.63922120572366881</v>
      </c>
      <c r="P17" s="3">
        <v>0.24161388693408398</v>
      </c>
      <c r="Q17" s="183" t="s">
        <v>393</v>
      </c>
      <c r="R17" s="3">
        <v>0.69290573372206032</v>
      </c>
      <c r="S17" s="161">
        <v>0.21768707482993196</v>
      </c>
      <c r="T17" s="183" t="s">
        <v>393</v>
      </c>
      <c r="U17" s="3">
        <v>0.65279406017975772</v>
      </c>
      <c r="V17" s="161">
        <v>0.23563892145369286</v>
      </c>
    </row>
    <row r="18" spans="2:22" x14ac:dyDescent="0.25">
      <c r="B18" s="183">
        <v>10</v>
      </c>
      <c r="C18" s="3">
        <v>0.63848216127036506</v>
      </c>
      <c r="D18" s="3">
        <v>0.361517838729635</v>
      </c>
      <c r="E18" s="3">
        <v>0.18663641988038771</v>
      </c>
      <c r="F18" s="3">
        <v>0.24974221488966797</v>
      </c>
      <c r="G18" s="152">
        <v>0.95029903072798516</v>
      </c>
      <c r="H18" s="3">
        <v>0.70508166969147013</v>
      </c>
      <c r="I18" s="3">
        <v>0.29491833030852987</v>
      </c>
      <c r="J18" s="3">
        <v>0.19691470054446461</v>
      </c>
      <c r="K18" s="3">
        <v>0.2558983666061706</v>
      </c>
      <c r="L18" s="152">
        <v>0.94918330308529941</v>
      </c>
      <c r="N18" s="183" t="s">
        <v>404</v>
      </c>
      <c r="O18" s="3">
        <v>0.68311981914091935</v>
      </c>
      <c r="P18" s="3">
        <v>0.17633760361718162</v>
      </c>
      <c r="Q18" s="183" t="s">
        <v>404</v>
      </c>
      <c r="R18" s="3">
        <v>0.74042220484753718</v>
      </c>
      <c r="S18" s="161">
        <v>0.17200938232994528</v>
      </c>
      <c r="T18" s="183" t="s">
        <v>404</v>
      </c>
      <c r="U18" s="3">
        <v>0.69797782126549257</v>
      </c>
      <c r="V18" s="161">
        <v>0.13698630136986301</v>
      </c>
    </row>
    <row r="19" spans="2:22" x14ac:dyDescent="0.25">
      <c r="B19" s="183">
        <v>11</v>
      </c>
      <c r="C19" s="3">
        <v>0.64778118894780912</v>
      </c>
      <c r="D19" s="3">
        <v>0.35221881105219088</v>
      </c>
      <c r="E19" s="3">
        <v>0.17917945855428413</v>
      </c>
      <c r="F19" s="3">
        <v>0.25453530560982418</v>
      </c>
      <c r="G19" s="152">
        <v>1.0019536701088474</v>
      </c>
      <c r="H19" s="3">
        <v>0.69837296620775968</v>
      </c>
      <c r="I19" s="3">
        <v>0.30162703379224032</v>
      </c>
      <c r="J19" s="3">
        <v>0.16645807259073842</v>
      </c>
      <c r="K19" s="3">
        <v>0.29286608260325409</v>
      </c>
      <c r="L19" s="152">
        <v>0.99249061326658328</v>
      </c>
      <c r="N19" s="183" t="s">
        <v>399</v>
      </c>
      <c r="O19" s="3">
        <v>0.5912311780336581</v>
      </c>
      <c r="P19" s="3">
        <v>0.12931798051372898</v>
      </c>
      <c r="Q19" s="183" t="s">
        <v>399</v>
      </c>
      <c r="R19" s="3">
        <v>0.63772048846675711</v>
      </c>
      <c r="S19" s="161">
        <v>0.10176390773405698</v>
      </c>
      <c r="T19" s="183" t="s">
        <v>399</v>
      </c>
      <c r="U19" s="3">
        <v>0.63749060856498874</v>
      </c>
      <c r="V19" s="161">
        <v>0.11570247933884298</v>
      </c>
    </row>
    <row r="20" spans="2:22" x14ac:dyDescent="0.25">
      <c r="B20" s="183">
        <v>12</v>
      </c>
      <c r="C20" s="3">
        <v>0.61921850079744811</v>
      </c>
      <c r="D20" s="3">
        <v>0.38078149920255183</v>
      </c>
      <c r="E20" s="3">
        <v>0.21012759170653908</v>
      </c>
      <c r="F20" s="3">
        <v>0.23046251993620415</v>
      </c>
      <c r="G20" s="152">
        <v>1.0003987240829346</v>
      </c>
      <c r="H20" s="3">
        <v>0.65764331210191096</v>
      </c>
      <c r="I20" s="3">
        <v>0.34235668789808904</v>
      </c>
      <c r="J20" s="3">
        <v>0.19585987261146498</v>
      </c>
      <c r="K20" s="3">
        <v>0.2643312101910828</v>
      </c>
      <c r="L20" s="152">
        <v>1.0334394904458599</v>
      </c>
      <c r="N20" s="183" t="s">
        <v>396</v>
      </c>
      <c r="O20" s="3">
        <v>0.61057962858750714</v>
      </c>
      <c r="P20" s="3">
        <v>0.11761395610579628</v>
      </c>
      <c r="Q20" s="183" t="s">
        <v>396</v>
      </c>
      <c r="R20" s="3">
        <v>0.69393939393939397</v>
      </c>
      <c r="S20" s="161">
        <v>0.10909090909090909</v>
      </c>
      <c r="T20" s="183" t="s">
        <v>396</v>
      </c>
      <c r="U20" s="3">
        <v>0.62681846932321317</v>
      </c>
      <c r="V20" s="161">
        <v>0.12713472485768501</v>
      </c>
    </row>
    <row r="21" spans="2:22" x14ac:dyDescent="0.25">
      <c r="B21" s="183">
        <v>13</v>
      </c>
      <c r="C21" s="3">
        <v>0.62180267965895253</v>
      </c>
      <c r="D21" s="3">
        <v>0.37819732034104753</v>
      </c>
      <c r="E21" s="3">
        <v>0.2046285018270402</v>
      </c>
      <c r="F21" s="3">
        <v>0.26857490864799027</v>
      </c>
      <c r="G21" s="152">
        <v>1.0816077953714982</v>
      </c>
      <c r="H21" s="3">
        <v>0.69859154929577461</v>
      </c>
      <c r="I21" s="3">
        <v>0.30140845070422539</v>
      </c>
      <c r="J21" s="3">
        <v>0.19436619718309858</v>
      </c>
      <c r="K21" s="3">
        <v>0.28732394366197184</v>
      </c>
      <c r="L21" s="152">
        <v>1.0676056338028168</v>
      </c>
      <c r="N21" s="183" t="s">
        <v>395</v>
      </c>
      <c r="O21" s="3">
        <v>0.60274828232354782</v>
      </c>
      <c r="P21" s="3">
        <v>0.20861961274203622</v>
      </c>
      <c r="Q21" s="183" t="s">
        <v>395</v>
      </c>
      <c r="R21" s="3">
        <v>0.65310492505353324</v>
      </c>
      <c r="S21" s="161">
        <v>0.18201284796573874</v>
      </c>
      <c r="T21" s="183" t="s">
        <v>395</v>
      </c>
      <c r="U21" s="3">
        <v>0.61240310077519378</v>
      </c>
      <c r="V21" s="161">
        <v>0.20852713178294574</v>
      </c>
    </row>
    <row r="22" spans="2:22" x14ac:dyDescent="0.25">
      <c r="B22" s="183">
        <v>14</v>
      </c>
      <c r="C22" s="3">
        <v>0.64658634538152615</v>
      </c>
      <c r="D22" s="3">
        <v>0.3534136546184739</v>
      </c>
      <c r="E22" s="3">
        <v>0.20080321285140562</v>
      </c>
      <c r="F22" s="3">
        <v>0.28012048192771083</v>
      </c>
      <c r="G22" s="152">
        <v>1.0923694779116466</v>
      </c>
      <c r="H22" s="3">
        <v>0.67755102040816317</v>
      </c>
      <c r="I22" s="3">
        <v>0.32244897959183683</v>
      </c>
      <c r="J22" s="3">
        <v>0.20816326530612245</v>
      </c>
      <c r="K22" s="3">
        <v>0.27755102040816326</v>
      </c>
      <c r="L22" s="152">
        <v>1.1877551020408164</v>
      </c>
      <c r="N22" s="183" t="s">
        <v>398</v>
      </c>
      <c r="O22" s="3">
        <v>0.6724715338245143</v>
      </c>
      <c r="P22" s="3">
        <v>0.18620227729403885</v>
      </c>
      <c r="Q22" s="183" t="s">
        <v>398</v>
      </c>
      <c r="R22" s="3">
        <v>0.70131771595900438</v>
      </c>
      <c r="S22" s="161">
        <v>0.1698389458272328</v>
      </c>
      <c r="T22" s="183" t="s">
        <v>398</v>
      </c>
      <c r="U22" s="3">
        <v>0.72801450589301897</v>
      </c>
      <c r="V22" s="161">
        <v>0.20761559383499548</v>
      </c>
    </row>
    <row r="23" spans="2:22" x14ac:dyDescent="0.25">
      <c r="B23" s="183">
        <v>15</v>
      </c>
      <c r="C23" s="3">
        <v>0.56131260794473226</v>
      </c>
      <c r="D23" s="3">
        <v>0.43868739205526769</v>
      </c>
      <c r="E23" s="3">
        <v>0.21588946459412781</v>
      </c>
      <c r="F23" s="3">
        <v>0.27461139896373055</v>
      </c>
      <c r="G23" s="152">
        <v>1.1312607944732298</v>
      </c>
      <c r="H23" s="3">
        <v>0.6148148148148147</v>
      </c>
      <c r="I23" s="3">
        <v>0.3851851851851853</v>
      </c>
      <c r="J23" s="3">
        <v>0.17037037037037037</v>
      </c>
      <c r="K23" s="3">
        <v>0.29629629629629628</v>
      </c>
      <c r="L23" s="152">
        <v>1.1703703703703703</v>
      </c>
      <c r="N23" s="183" t="s">
        <v>406</v>
      </c>
      <c r="O23" s="3">
        <v>0.58299039780521267</v>
      </c>
      <c r="P23" s="3">
        <v>0.16323731138545952</v>
      </c>
      <c r="Q23" s="183" t="s">
        <v>406</v>
      </c>
      <c r="R23" s="3">
        <v>0.62903225806451601</v>
      </c>
      <c r="S23" s="161">
        <v>0.15725806451612903</v>
      </c>
      <c r="T23" s="183" t="s">
        <v>406</v>
      </c>
      <c r="U23" s="3">
        <v>0.61102831594634865</v>
      </c>
      <c r="V23" s="161">
        <v>0.18032786885245902</v>
      </c>
    </row>
    <row r="24" spans="2:22" x14ac:dyDescent="0.25">
      <c r="B24" s="183">
        <v>16</v>
      </c>
      <c r="C24" s="3">
        <v>0.59437751004016059</v>
      </c>
      <c r="D24" s="3">
        <v>0.40562248995983935</v>
      </c>
      <c r="E24" s="3">
        <v>0.21285140562248997</v>
      </c>
      <c r="F24" s="3">
        <v>0.30522088353413657</v>
      </c>
      <c r="G24" s="152">
        <v>1.2409638554216869</v>
      </c>
      <c r="H24" s="3">
        <v>0.55932203389830504</v>
      </c>
      <c r="I24" s="3">
        <v>0.44067796610169496</v>
      </c>
      <c r="J24" s="3">
        <v>0.20338983050847459</v>
      </c>
      <c r="K24" s="3">
        <v>0.22033898305084745</v>
      </c>
      <c r="L24" s="152">
        <v>1.2203389830508475</v>
      </c>
      <c r="N24" s="183" t="s">
        <v>391</v>
      </c>
      <c r="O24" s="3">
        <v>0.56607700312174813</v>
      </c>
      <c r="P24" s="3">
        <v>0.11550468262226847</v>
      </c>
      <c r="Q24" s="183" t="s">
        <v>391</v>
      </c>
      <c r="R24" s="3">
        <v>0.63296703296703294</v>
      </c>
      <c r="S24" s="161">
        <v>0.10989010989010989</v>
      </c>
      <c r="T24" s="183" t="s">
        <v>391</v>
      </c>
      <c r="U24" s="3">
        <v>0.60526315789473695</v>
      </c>
      <c r="V24" s="161">
        <v>0.13636363636363635</v>
      </c>
    </row>
    <row r="25" spans="2:22" x14ac:dyDescent="0.25">
      <c r="B25" s="183">
        <v>17</v>
      </c>
      <c r="C25" s="3">
        <v>0.63414634146341464</v>
      </c>
      <c r="D25" s="3">
        <v>0.36585365853658536</v>
      </c>
      <c r="E25" s="3">
        <v>0.24390243902439024</v>
      </c>
      <c r="F25" s="3">
        <v>0.21951219512195122</v>
      </c>
      <c r="G25" s="152">
        <v>1.4146341463414633</v>
      </c>
      <c r="H25" s="3">
        <v>0.625</v>
      </c>
      <c r="I25" s="3">
        <v>0.375</v>
      </c>
      <c r="J25" s="3">
        <v>0</v>
      </c>
      <c r="K25" s="3">
        <v>0.25</v>
      </c>
      <c r="L25" s="152">
        <v>1.375</v>
      </c>
      <c r="N25" s="183" t="s">
        <v>405</v>
      </c>
      <c r="O25" s="3">
        <v>0.5</v>
      </c>
      <c r="P25" s="3">
        <v>0.1</v>
      </c>
      <c r="Q25" s="183" t="s">
        <v>405</v>
      </c>
      <c r="R25" s="3">
        <v>0.53475935828877008</v>
      </c>
      <c r="S25" s="161">
        <v>8.2887700534759357E-2</v>
      </c>
      <c r="T25" s="183" t="s">
        <v>405</v>
      </c>
      <c r="U25" s="3">
        <v>0.53976670201484622</v>
      </c>
      <c r="V25" s="161">
        <v>0.11240721102863202</v>
      </c>
    </row>
    <row r="26" spans="2:22" x14ac:dyDescent="0.25">
      <c r="N26" s="183" t="s">
        <v>402</v>
      </c>
      <c r="O26" s="163">
        <v>0.54338842975206614</v>
      </c>
      <c r="P26" s="163">
        <v>9.5041322314049589E-2</v>
      </c>
      <c r="Q26" s="183" t="s">
        <v>402</v>
      </c>
      <c r="R26" s="3">
        <v>0.61052631578947369</v>
      </c>
      <c r="S26" s="161">
        <v>6.8421052631578952E-2</v>
      </c>
      <c r="T26" s="183" t="s">
        <v>402</v>
      </c>
      <c r="U26" s="3">
        <v>0.53395784543325531</v>
      </c>
      <c r="V26" s="161">
        <v>0.10304449648711944</v>
      </c>
    </row>
    <row r="27" spans="2:22" x14ac:dyDescent="0.25">
      <c r="B27" s="253" t="s">
        <v>664</v>
      </c>
      <c r="C27" s="254"/>
      <c r="D27" s="254"/>
      <c r="E27" s="254"/>
      <c r="F27" s="254"/>
      <c r="G27" s="254"/>
      <c r="H27" s="254"/>
      <c r="I27" s="255"/>
      <c r="N27" s="180" t="s">
        <v>714</v>
      </c>
      <c r="O27" s="3">
        <v>0.62637485023689798</v>
      </c>
      <c r="P27" s="3">
        <v>0.16441720881427072</v>
      </c>
      <c r="Q27" s="180" t="s">
        <v>714</v>
      </c>
      <c r="R27" s="3">
        <v>0.62637485023689798</v>
      </c>
      <c r="S27" s="3">
        <v>0.16441720881427072</v>
      </c>
      <c r="T27" s="180" t="s">
        <v>714</v>
      </c>
      <c r="U27" s="3">
        <v>0.62637485023689798</v>
      </c>
      <c r="V27" s="3">
        <v>0.16441720881427072</v>
      </c>
    </row>
    <row r="28" spans="2:22" x14ac:dyDescent="0.25">
      <c r="B28" s="140" t="s">
        <v>635</v>
      </c>
      <c r="C28" s="138" t="s">
        <v>613</v>
      </c>
      <c r="D28" s="140" t="s">
        <v>614</v>
      </c>
      <c r="E28" s="140" t="s">
        <v>625</v>
      </c>
      <c r="F28" s="140" t="s">
        <v>669</v>
      </c>
      <c r="G28" s="140" t="s">
        <v>616</v>
      </c>
      <c r="H28" s="140" t="s">
        <v>617</v>
      </c>
      <c r="I28" s="140" t="s">
        <v>615</v>
      </c>
    </row>
    <row r="29" spans="2:22" x14ac:dyDescent="0.25">
      <c r="B29" s="22" t="s">
        <v>633</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44" t="s">
        <v>670</v>
      </c>
      <c r="O32" s="244"/>
      <c r="P32" s="244"/>
      <c r="Q32" s="244"/>
      <c r="R32" s="244"/>
      <c r="S32" s="244"/>
      <c r="T32" s="244"/>
      <c r="U32" s="244"/>
      <c r="V32" s="244"/>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183" t="s">
        <v>613</v>
      </c>
      <c r="O33" s="183" t="s">
        <v>614</v>
      </c>
      <c r="P33" s="183" t="s">
        <v>625</v>
      </c>
      <c r="Q33" s="183" t="s">
        <v>669</v>
      </c>
      <c r="R33" s="183" t="s">
        <v>616</v>
      </c>
      <c r="S33" s="183" t="s">
        <v>617</v>
      </c>
      <c r="T33" s="183" t="s">
        <v>615</v>
      </c>
      <c r="U33" s="183" t="s">
        <v>626</v>
      </c>
      <c r="V33" s="183" t="s">
        <v>713</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59" t="s">
        <v>619</v>
      </c>
      <c r="M34" s="259"/>
      <c r="N34" s="68">
        <f>SUM(AI63:AJ63,AN63)</f>
        <v>0.39303203427871863</v>
      </c>
      <c r="O34" s="68">
        <f>SUM(AK63:AM63)</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137" t="s">
        <v>618</v>
      </c>
      <c r="C35" s="3">
        <v>0.62637485023689798</v>
      </c>
      <c r="D35" s="3">
        <v>0.37393076407424786</v>
      </c>
      <c r="E35" s="3">
        <v>0.16441720881427072</v>
      </c>
      <c r="F35" s="3">
        <v>0.23935826109457886</v>
      </c>
      <c r="G35" s="152">
        <v>0.92041972717733478</v>
      </c>
      <c r="H35" s="3">
        <v>0.22089569779643231</v>
      </c>
      <c r="I35" s="137">
        <v>6.42</v>
      </c>
      <c r="L35" s="259" t="s">
        <v>618</v>
      </c>
      <c r="M35" s="259"/>
      <c r="N35" s="3">
        <v>0.62637485023689798</v>
      </c>
      <c r="O35" s="3">
        <v>0.37393076407424786</v>
      </c>
      <c r="P35" s="3">
        <v>0.16441720881427072</v>
      </c>
      <c r="Q35" s="3">
        <v>0.23935826109457886</v>
      </c>
      <c r="R35" s="152">
        <v>0.92041972717733478</v>
      </c>
      <c r="S35" s="3">
        <v>0.22089569779643231</v>
      </c>
      <c r="T35" s="180">
        <v>6.42</v>
      </c>
      <c r="U35" s="152">
        <v>7.447958027282267</v>
      </c>
      <c r="V35" s="11"/>
    </row>
    <row r="36" spans="2:111" x14ac:dyDescent="0.25">
      <c r="L36" s="129"/>
      <c r="M36" s="177"/>
      <c r="N36" s="177"/>
      <c r="O36" s="129"/>
      <c r="P36" s="177"/>
      <c r="Q36" s="177"/>
      <c r="R36" s="129"/>
      <c r="S36" s="177"/>
      <c r="T36" s="177"/>
    </row>
    <row r="37" spans="2:111" x14ac:dyDescent="0.25">
      <c r="L37" s="129"/>
      <c r="M37" s="177"/>
      <c r="N37" s="177"/>
      <c r="O37" s="129"/>
      <c r="P37" s="177"/>
      <c r="Q37" s="177"/>
      <c r="R37" s="129"/>
      <c r="S37" s="177"/>
      <c r="T37" s="177"/>
    </row>
    <row r="38" spans="2:111" ht="18.75" x14ac:dyDescent="0.3">
      <c r="B38" s="250" t="s">
        <v>46</v>
      </c>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c r="AA38" s="250"/>
      <c r="AB38" s="250"/>
      <c r="AC38" s="250"/>
      <c r="AD38" s="250"/>
      <c r="AE38" s="250"/>
      <c r="AF38" s="250"/>
    </row>
    <row r="40" spans="2:111" x14ac:dyDescent="0.25">
      <c r="B40" s="253" t="s">
        <v>664</v>
      </c>
      <c r="C40" s="254"/>
      <c r="D40" s="254"/>
      <c r="E40" s="254"/>
      <c r="F40" s="254"/>
      <c r="G40" s="254"/>
      <c r="H40" s="254"/>
      <c r="I40" s="254"/>
      <c r="J40" s="254"/>
      <c r="K40" s="254"/>
      <c r="L40" s="254"/>
      <c r="M40" s="254"/>
      <c r="N40" s="254"/>
      <c r="O40" s="254"/>
      <c r="P40" s="255"/>
      <c r="R40" s="253" t="s">
        <v>672</v>
      </c>
      <c r="S40" s="254"/>
      <c r="T40" s="254"/>
      <c r="U40" s="254"/>
      <c r="V40" s="254"/>
      <c r="W40" s="254"/>
      <c r="X40" s="254"/>
      <c r="Y40" s="254"/>
      <c r="Z40" s="254"/>
      <c r="AA40" s="254"/>
      <c r="AB40" s="254"/>
      <c r="AC40" s="254"/>
      <c r="AD40" s="254"/>
      <c r="AE40" s="254"/>
      <c r="AF40" s="255"/>
      <c r="AH40" s="244" t="s">
        <v>668</v>
      </c>
      <c r="AI40" s="244"/>
      <c r="AJ40" s="244"/>
      <c r="AK40" s="244"/>
      <c r="AL40" s="244"/>
      <c r="AM40" s="244"/>
      <c r="AN40" s="244"/>
      <c r="AO40" s="244"/>
    </row>
    <row r="41" spans="2:111" x14ac:dyDescent="0.25">
      <c r="B41" s="140" t="s">
        <v>635</v>
      </c>
      <c r="C41" s="140" t="s">
        <v>602</v>
      </c>
      <c r="D41" s="140" t="s">
        <v>603</v>
      </c>
      <c r="E41" s="140" t="s">
        <v>604</v>
      </c>
      <c r="F41" s="140" t="s">
        <v>606</v>
      </c>
      <c r="G41" s="140" t="s">
        <v>605</v>
      </c>
      <c r="H41" s="140" t="s">
        <v>607</v>
      </c>
      <c r="I41" s="140" t="s">
        <v>635</v>
      </c>
      <c r="J41" s="140" t="s">
        <v>636</v>
      </c>
      <c r="K41" s="140" t="s">
        <v>637</v>
      </c>
      <c r="L41" s="140" t="s">
        <v>608</v>
      </c>
      <c r="M41" s="140" t="s">
        <v>628</v>
      </c>
      <c r="N41" s="140" t="s">
        <v>629</v>
      </c>
      <c r="O41" s="140" t="s">
        <v>630</v>
      </c>
      <c r="P41" s="140" t="s">
        <v>631</v>
      </c>
      <c r="R41" s="183" t="s">
        <v>22</v>
      </c>
      <c r="S41" s="183" t="s">
        <v>602</v>
      </c>
      <c r="T41" s="183" t="s">
        <v>603</v>
      </c>
      <c r="U41" s="183" t="s">
        <v>604</v>
      </c>
      <c r="V41" s="183" t="s">
        <v>605</v>
      </c>
      <c r="W41" s="183" t="s">
        <v>606</v>
      </c>
      <c r="X41" s="183" t="s">
        <v>607</v>
      </c>
      <c r="Y41" s="183" t="s">
        <v>22</v>
      </c>
      <c r="Z41" s="183" t="s">
        <v>636</v>
      </c>
      <c r="AA41" s="183" t="s">
        <v>637</v>
      </c>
      <c r="AB41" s="183" t="s">
        <v>608</v>
      </c>
      <c r="AC41" s="183" t="s">
        <v>628</v>
      </c>
      <c r="AD41" s="183" t="s">
        <v>629</v>
      </c>
      <c r="AE41" s="183" t="s">
        <v>630</v>
      </c>
      <c r="AF41" s="183" t="s">
        <v>631</v>
      </c>
      <c r="AH41" s="140" t="s">
        <v>612</v>
      </c>
      <c r="AI41" s="140" t="s">
        <v>602</v>
      </c>
      <c r="AJ41" s="140" t="s">
        <v>603</v>
      </c>
      <c r="AK41" s="140" t="s">
        <v>604</v>
      </c>
      <c r="AL41" s="140" t="s">
        <v>606</v>
      </c>
      <c r="AM41" s="140" t="s">
        <v>605</v>
      </c>
      <c r="AN41" s="140" t="s">
        <v>607</v>
      </c>
      <c r="AO41" s="140" t="s">
        <v>2</v>
      </c>
    </row>
    <row r="42" spans="2:111" x14ac:dyDescent="0.25">
      <c r="B42" s="22" t="s">
        <v>633</v>
      </c>
      <c r="C42" s="68">
        <v>5.5821025195482189E-2</v>
      </c>
      <c r="D42" s="68">
        <v>0.48385461917173472</v>
      </c>
      <c r="E42" s="68">
        <v>0.20373588184187663</v>
      </c>
      <c r="F42" s="68">
        <v>0.10548798146539241</v>
      </c>
      <c r="G42" s="68">
        <v>0.113958876339415</v>
      </c>
      <c r="H42" s="68">
        <v>3.7141615986099046E-2</v>
      </c>
      <c r="I42" s="22" t="s">
        <v>633</v>
      </c>
      <c r="J42" s="68">
        <v>0.57681726035331593</v>
      </c>
      <c r="K42" s="68">
        <v>0.42318273964668407</v>
      </c>
      <c r="L42" s="68">
        <v>8.3333333333333329E-2</v>
      </c>
      <c r="M42" s="68">
        <v>0.23146539241239503</v>
      </c>
      <c r="N42" s="42">
        <v>0.8593976252534028</v>
      </c>
      <c r="O42" s="68">
        <v>0.20576310454677094</v>
      </c>
      <c r="P42" s="42">
        <v>6.1646394439617724</v>
      </c>
      <c r="R42" s="183">
        <v>0</v>
      </c>
      <c r="S42" s="3">
        <v>2.6022304832713755E-2</v>
      </c>
      <c r="T42" s="3">
        <v>0.30855018587360594</v>
      </c>
      <c r="U42" s="3">
        <v>0.32342007434944237</v>
      </c>
      <c r="V42" s="3">
        <v>0.13382899628252787</v>
      </c>
      <c r="W42" s="3">
        <v>0.19330855018587362</v>
      </c>
      <c r="X42" s="3">
        <v>1.4869888475836431E-2</v>
      </c>
      <c r="Y42" s="183">
        <v>0</v>
      </c>
      <c r="Z42" s="3">
        <v>0.34944237918215615</v>
      </c>
      <c r="AA42" s="3">
        <v>0.65055762081784385</v>
      </c>
      <c r="AB42" s="3">
        <v>7.8066914498141265E-2</v>
      </c>
      <c r="AC42" s="3">
        <v>0.14869888475836432</v>
      </c>
      <c r="AD42" s="152">
        <v>0.74721189591078063</v>
      </c>
      <c r="AE42" s="3">
        <v>0.16728624535315986</v>
      </c>
      <c r="AF42" s="152">
        <v>5.1152416356877319</v>
      </c>
      <c r="AH42" s="140" t="s">
        <v>621</v>
      </c>
      <c r="AI42" s="137">
        <v>0</v>
      </c>
      <c r="AJ42" s="137">
        <v>0</v>
      </c>
      <c r="AK42" s="137">
        <v>0</v>
      </c>
      <c r="AL42" s="137">
        <v>2772</v>
      </c>
      <c r="AM42" s="137">
        <v>0</v>
      </c>
      <c r="AN42" s="137">
        <v>0</v>
      </c>
      <c r="AO42" s="137">
        <f>SUM(AI42:AN42)</f>
        <v>2772</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183">
        <v>1</v>
      </c>
      <c r="S43" s="3">
        <v>4.7933884297520664E-2</v>
      </c>
      <c r="T43" s="3">
        <v>0.43305785123966944</v>
      </c>
      <c r="U43" s="3">
        <v>0.24958677685950414</v>
      </c>
      <c r="V43" s="3">
        <v>0.13553719008264462</v>
      </c>
      <c r="W43" s="3">
        <v>0.10247933884297521</v>
      </c>
      <c r="X43" s="3">
        <v>3.1404958677685953E-2</v>
      </c>
      <c r="Y43" s="183">
        <v>1</v>
      </c>
      <c r="Z43" s="3">
        <v>0.51239669421487599</v>
      </c>
      <c r="AA43" s="3">
        <v>0.48760330578512395</v>
      </c>
      <c r="AB43" s="3">
        <v>0.10247933884297521</v>
      </c>
      <c r="AC43" s="3">
        <v>0.1834710743801653</v>
      </c>
      <c r="AD43" s="152">
        <v>0.71404958677685948</v>
      </c>
      <c r="AE43" s="3">
        <v>0.15537190082644628</v>
      </c>
      <c r="AF43" s="152">
        <v>5.9190082644628097</v>
      </c>
      <c r="AH43" s="140" t="s">
        <v>622</v>
      </c>
      <c r="AI43" s="137">
        <v>96</v>
      </c>
      <c r="AJ43" s="137">
        <v>1834</v>
      </c>
      <c r="AK43" s="137">
        <v>1539</v>
      </c>
      <c r="AL43" s="137">
        <v>0</v>
      </c>
      <c r="AM43" s="137">
        <v>232</v>
      </c>
      <c r="AN43" s="137">
        <v>69</v>
      </c>
      <c r="AO43" s="137">
        <f t="shared" ref="AO43:AO51" si="0">SUM(AI43:AN43)</f>
        <v>3770</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183">
        <v>2</v>
      </c>
      <c r="S44" s="3">
        <v>5.779569892473118E-2</v>
      </c>
      <c r="T44" s="3">
        <v>0.46706989247311825</v>
      </c>
      <c r="U44" s="3">
        <v>0.23588709677419356</v>
      </c>
      <c r="V44" s="3">
        <v>0.13508064516129031</v>
      </c>
      <c r="W44" s="3">
        <v>7.459677419354839E-2</v>
      </c>
      <c r="X44" s="3">
        <v>2.9569892473118281E-2</v>
      </c>
      <c r="Y44" s="183">
        <v>2</v>
      </c>
      <c r="Z44" s="3">
        <v>0.55443548387096775</v>
      </c>
      <c r="AA44" s="3">
        <v>0.44556451612903225</v>
      </c>
      <c r="AB44" s="3">
        <v>0.11559139784946236</v>
      </c>
      <c r="AC44" s="3">
        <v>0.19623655913978494</v>
      </c>
      <c r="AD44" s="152">
        <v>0.82594086021505375</v>
      </c>
      <c r="AE44" s="3">
        <v>0.19086021505376344</v>
      </c>
      <c r="AF44" s="152">
        <v>6.077284946236559</v>
      </c>
      <c r="AH44" s="140" t="s">
        <v>623</v>
      </c>
      <c r="AI44" s="137">
        <v>5</v>
      </c>
      <c r="AJ44" s="137">
        <v>352</v>
      </c>
      <c r="AK44" s="137">
        <v>402</v>
      </c>
      <c r="AL44" s="137">
        <v>0</v>
      </c>
      <c r="AM44" s="137">
        <v>252</v>
      </c>
      <c r="AN44" s="137">
        <v>93</v>
      </c>
      <c r="AO44" s="137">
        <f t="shared" si="0"/>
        <v>1104</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183">
        <v>3</v>
      </c>
      <c r="S45" s="3">
        <v>5.3315105946684892E-2</v>
      </c>
      <c r="T45" s="3">
        <v>0.50273410799726592</v>
      </c>
      <c r="U45" s="3">
        <v>0.22795625427204375</v>
      </c>
      <c r="V45" s="3">
        <v>0.12064251537935748</v>
      </c>
      <c r="W45" s="3">
        <v>6.7669172932330823E-2</v>
      </c>
      <c r="X45" s="3">
        <v>2.7682843472317156E-2</v>
      </c>
      <c r="Y45" s="183">
        <v>3</v>
      </c>
      <c r="Z45" s="3">
        <v>0.58373205741626799</v>
      </c>
      <c r="AA45" s="3">
        <v>0.41626794258373206</v>
      </c>
      <c r="AB45" s="3">
        <v>0.11449077238550923</v>
      </c>
      <c r="AC45" s="3">
        <v>0.20608339029391662</v>
      </c>
      <c r="AD45" s="152">
        <v>0.80690362269309635</v>
      </c>
      <c r="AE45" s="3">
        <v>0.17737525632262474</v>
      </c>
      <c r="AF45" s="152">
        <v>6.2142857142857144</v>
      </c>
      <c r="AH45" s="140" t="s">
        <v>608</v>
      </c>
      <c r="AI45" s="137">
        <v>113</v>
      </c>
      <c r="AJ45" s="137">
        <v>1083</v>
      </c>
      <c r="AK45" s="137">
        <v>732</v>
      </c>
      <c r="AL45" s="137">
        <v>0</v>
      </c>
      <c r="AM45" s="137">
        <v>461</v>
      </c>
      <c r="AN45" s="137">
        <v>65</v>
      </c>
      <c r="AO45" s="137">
        <f t="shared" si="0"/>
        <v>2454</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183">
        <v>4</v>
      </c>
      <c r="S46" s="3">
        <v>4.9623115577889447E-2</v>
      </c>
      <c r="T46" s="3">
        <v>0.49916247906197653</v>
      </c>
      <c r="U46" s="3">
        <v>0.23743718592964824</v>
      </c>
      <c r="V46" s="3">
        <v>0.12311557788944724</v>
      </c>
      <c r="W46" s="3">
        <v>6.0510887772194308E-2</v>
      </c>
      <c r="X46" s="3">
        <v>3.015075376884422E-2</v>
      </c>
      <c r="Y46" s="183">
        <v>4</v>
      </c>
      <c r="Z46" s="3">
        <v>0.57893634840871022</v>
      </c>
      <c r="AA46" s="3">
        <v>0.42106365159128978</v>
      </c>
      <c r="AB46" s="3">
        <v>0.13170016750418762</v>
      </c>
      <c r="AC46" s="3">
        <v>0.20791457286432161</v>
      </c>
      <c r="AD46" s="152">
        <v>0.84778056951423786</v>
      </c>
      <c r="AE46" s="3">
        <v>0.19430485762144054</v>
      </c>
      <c r="AF46" s="152">
        <v>6.2116834170854274</v>
      </c>
      <c r="AH46" s="140" t="s">
        <v>620</v>
      </c>
      <c r="AI46" s="137">
        <v>0</v>
      </c>
      <c r="AJ46" s="137">
        <v>0</v>
      </c>
      <c r="AK46" s="137">
        <v>397</v>
      </c>
      <c r="AL46" s="137">
        <v>0</v>
      </c>
      <c r="AM46" s="137">
        <v>0</v>
      </c>
      <c r="AN46" s="137">
        <v>0</v>
      </c>
      <c r="AO46" s="137">
        <f t="shared" si="0"/>
        <v>397</v>
      </c>
    </row>
    <row r="47" spans="2:111" x14ac:dyDescent="0.25">
      <c r="B47" s="166">
        <v>34567</v>
      </c>
      <c r="C47" s="164">
        <v>5.9877370207023342E-2</v>
      </c>
      <c r="D47" s="164">
        <v>0.51198753491950177</v>
      </c>
      <c r="E47" s="164">
        <v>0.22603063463036668</v>
      </c>
      <c r="F47" s="164">
        <v>5.9577478102986858E-2</v>
      </c>
      <c r="G47" s="164">
        <v>0.10778513382685143</v>
      </c>
      <c r="H47" s="164">
        <v>3.4741848313269902E-2</v>
      </c>
      <c r="I47" s="166">
        <v>34567</v>
      </c>
      <c r="J47" s="164">
        <v>0.60660675343979498</v>
      </c>
      <c r="K47" s="164">
        <v>0.39339324656020502</v>
      </c>
      <c r="L47" s="164">
        <v>0.17114711989490738</v>
      </c>
      <c r="M47" s="164">
        <v>0.23025846135792449</v>
      </c>
      <c r="N47" s="167">
        <v>0.93525590249594981</v>
      </c>
      <c r="O47" s="164">
        <v>0.22612842553385684</v>
      </c>
      <c r="P47" s="167">
        <v>6.3315176822251997</v>
      </c>
      <c r="R47" s="183">
        <v>5</v>
      </c>
      <c r="S47" s="3">
        <v>5.1765457740853171E-2</v>
      </c>
      <c r="T47" s="3">
        <v>0.52148905575970605</v>
      </c>
      <c r="U47" s="3">
        <v>0.23246525003994248</v>
      </c>
      <c r="V47" s="3">
        <v>0.10672631410768493</v>
      </c>
      <c r="W47" s="3">
        <v>5.5599936092027478E-2</v>
      </c>
      <c r="X47" s="3">
        <v>3.1953986259785912E-2</v>
      </c>
      <c r="Y47" s="183">
        <v>5</v>
      </c>
      <c r="Z47" s="3">
        <v>0.60520849976034508</v>
      </c>
      <c r="AA47" s="3">
        <v>0.39479150023965492</v>
      </c>
      <c r="AB47" s="3">
        <v>0.14906534590190126</v>
      </c>
      <c r="AC47" s="3">
        <v>0.21904457581083239</v>
      </c>
      <c r="AD47" s="152">
        <v>0.86179900942642595</v>
      </c>
      <c r="AE47" s="3">
        <v>0.19699632529158012</v>
      </c>
      <c r="AF47" s="152">
        <v>6.309314586994728</v>
      </c>
      <c r="AH47" s="140" t="s">
        <v>609</v>
      </c>
      <c r="AI47" s="137">
        <v>12</v>
      </c>
      <c r="AJ47" s="137">
        <v>256</v>
      </c>
      <c r="AK47" s="137">
        <v>279</v>
      </c>
      <c r="AL47" s="137">
        <v>0</v>
      </c>
      <c r="AM47" s="137">
        <v>104</v>
      </c>
      <c r="AN47" s="137">
        <v>0</v>
      </c>
      <c r="AO47" s="137">
        <f t="shared" si="0"/>
        <v>651</v>
      </c>
    </row>
    <row r="48" spans="2:111" x14ac:dyDescent="0.25">
      <c r="B48" s="256" t="s">
        <v>691</v>
      </c>
      <c r="C48" s="257"/>
      <c r="D48" s="257"/>
      <c r="E48" s="257"/>
      <c r="F48" s="257"/>
      <c r="G48" s="257"/>
      <c r="H48" s="257"/>
      <c r="I48" s="257"/>
      <c r="J48" s="257"/>
      <c r="K48" s="257"/>
      <c r="L48" s="257"/>
      <c r="M48" s="257"/>
      <c r="N48" s="257"/>
      <c r="O48" s="257"/>
      <c r="P48" s="258"/>
      <c r="R48" s="183">
        <v>6</v>
      </c>
      <c r="S48" s="3">
        <v>5.6499407348873966E-2</v>
      </c>
      <c r="T48" s="3">
        <v>0.51666008165415511</v>
      </c>
      <c r="U48" s="3">
        <v>0.23008033715264059</v>
      </c>
      <c r="V48" s="3">
        <v>0.10838930593968128</v>
      </c>
      <c r="W48" s="3">
        <v>5.4260503094955878E-2</v>
      </c>
      <c r="X48" s="3">
        <v>3.4110364809693136E-2</v>
      </c>
      <c r="Y48" s="183">
        <v>6</v>
      </c>
      <c r="Z48" s="3">
        <v>0.60726985381272225</v>
      </c>
      <c r="AA48" s="3">
        <v>0.39273014618727775</v>
      </c>
      <c r="AB48" s="3">
        <v>0.1463189780060582</v>
      </c>
      <c r="AC48" s="3">
        <v>0.22375872514157777</v>
      </c>
      <c r="AD48" s="152">
        <v>0.88621098380086927</v>
      </c>
      <c r="AE48" s="3">
        <v>0.20913999736599501</v>
      </c>
      <c r="AF48" s="152">
        <v>6.3497958646121431</v>
      </c>
      <c r="AH48" s="140" t="s">
        <v>624</v>
      </c>
      <c r="AI48" s="137">
        <v>20</v>
      </c>
      <c r="AJ48" s="137">
        <v>225</v>
      </c>
      <c r="AK48" s="137">
        <v>379</v>
      </c>
      <c r="AL48" s="137">
        <v>0</v>
      </c>
      <c r="AM48" s="137">
        <v>404</v>
      </c>
      <c r="AN48" s="137">
        <v>9</v>
      </c>
      <c r="AO48" s="137">
        <f t="shared" si="0"/>
        <v>1037</v>
      </c>
    </row>
    <row r="49" spans="2:41" x14ac:dyDescent="0.25">
      <c r="B49" s="140" t="s">
        <v>663</v>
      </c>
      <c r="C49" s="140" t="s">
        <v>602</v>
      </c>
      <c r="D49" s="140" t="s">
        <v>603</v>
      </c>
      <c r="E49" s="140" t="s">
        <v>604</v>
      </c>
      <c r="F49" s="140" t="s">
        <v>606</v>
      </c>
      <c r="G49" s="140" t="s">
        <v>605</v>
      </c>
      <c r="H49" s="140" t="s">
        <v>607</v>
      </c>
      <c r="I49" s="140" t="s">
        <v>663</v>
      </c>
      <c r="J49" s="140" t="s">
        <v>636</v>
      </c>
      <c r="K49" s="140" t="s">
        <v>637</v>
      </c>
      <c r="L49" s="140" t="s">
        <v>608</v>
      </c>
      <c r="M49" s="140" t="s">
        <v>628</v>
      </c>
      <c r="N49" s="140" t="s">
        <v>629</v>
      </c>
      <c r="O49" s="140" t="s">
        <v>630</v>
      </c>
      <c r="P49" s="140" t="s">
        <v>631</v>
      </c>
      <c r="R49" s="183">
        <v>7</v>
      </c>
      <c r="S49" s="3">
        <v>6.2563710499490319E-2</v>
      </c>
      <c r="T49" s="3">
        <v>0.53083588175331298</v>
      </c>
      <c r="U49" s="3">
        <v>0.21916411824668705</v>
      </c>
      <c r="V49" s="3">
        <v>9.9260958205912339E-2</v>
      </c>
      <c r="W49" s="3">
        <v>5.1860346585117227E-2</v>
      </c>
      <c r="X49" s="3">
        <v>3.6314984709480122E-2</v>
      </c>
      <c r="Y49" s="183">
        <v>7</v>
      </c>
      <c r="Z49" s="3">
        <v>0.62971457696228339</v>
      </c>
      <c r="AA49" s="3">
        <v>0.37028542303771661</v>
      </c>
      <c r="AB49" s="3">
        <v>0.16692150866462793</v>
      </c>
      <c r="AC49" s="3">
        <v>0.22680937818552496</v>
      </c>
      <c r="AD49" s="152">
        <v>0.90902140672782872</v>
      </c>
      <c r="AE49" s="3">
        <v>0.21725280326197757</v>
      </c>
      <c r="AF49" s="152">
        <v>6.4568042813455655</v>
      </c>
      <c r="AH49" s="140" t="s">
        <v>610</v>
      </c>
      <c r="AI49" s="137">
        <v>208</v>
      </c>
      <c r="AJ49" s="137">
        <v>2471</v>
      </c>
      <c r="AK49" s="137">
        <v>0</v>
      </c>
      <c r="AL49" s="137">
        <v>0</v>
      </c>
      <c r="AM49" s="137">
        <v>0</v>
      </c>
      <c r="AN49" s="137">
        <v>0</v>
      </c>
      <c r="AO49" s="137">
        <f t="shared" si="0"/>
        <v>2679</v>
      </c>
    </row>
    <row r="50" spans="2:41" x14ac:dyDescent="0.25">
      <c r="B50" s="140" t="s">
        <v>389</v>
      </c>
      <c r="C50" s="3">
        <v>6.4516129032258063E-2</v>
      </c>
      <c r="D50" s="3">
        <v>0.5780849974398361</v>
      </c>
      <c r="E50" s="3">
        <v>0.19457245263696876</v>
      </c>
      <c r="F50" s="3">
        <v>0.10069977811913296</v>
      </c>
      <c r="G50" s="3">
        <v>2.8844512715480459E-2</v>
      </c>
      <c r="H50" s="3">
        <v>3.3282130056323606E-2</v>
      </c>
      <c r="I50" s="140" t="s">
        <v>389</v>
      </c>
      <c r="J50" s="3">
        <v>0.67588325652841774</v>
      </c>
      <c r="K50" s="3">
        <v>0.32411674347158226</v>
      </c>
      <c r="L50" s="3">
        <v>0.3145587984297662</v>
      </c>
      <c r="M50" s="3">
        <v>0.25977129202935656</v>
      </c>
      <c r="N50" s="152">
        <v>1.0329407748762587</v>
      </c>
      <c r="O50" s="3">
        <v>0.25994196961938898</v>
      </c>
      <c r="P50" s="152">
        <v>6.6943164362519205</v>
      </c>
      <c r="R50" s="183">
        <v>8</v>
      </c>
      <c r="S50" s="3">
        <v>6.0623070446253161E-2</v>
      </c>
      <c r="T50" s="3">
        <v>0.53466180185237155</v>
      </c>
      <c r="U50" s="3">
        <v>0.22031995509402189</v>
      </c>
      <c r="V50" s="3">
        <v>9.3460566937973624E-2</v>
      </c>
      <c r="W50" s="3">
        <v>5.7535784451305083E-2</v>
      </c>
      <c r="X50" s="3">
        <v>3.3398821218074658E-2</v>
      </c>
      <c r="Y50" s="183">
        <v>8</v>
      </c>
      <c r="Z50" s="3">
        <v>0.62868369351669939</v>
      </c>
      <c r="AA50" s="3">
        <v>0.37131630648330061</v>
      </c>
      <c r="AB50" s="3">
        <v>0.17344934044344654</v>
      </c>
      <c r="AC50" s="3">
        <v>0.23393207970811114</v>
      </c>
      <c r="AD50" s="152">
        <v>0.91692394049957904</v>
      </c>
      <c r="AE50" s="3">
        <v>0.21709233791748528</v>
      </c>
      <c r="AF50" s="152">
        <v>6.4403592478248664</v>
      </c>
      <c r="AH50" s="140" t="s">
        <v>611</v>
      </c>
      <c r="AI50" s="137">
        <v>26</v>
      </c>
      <c r="AJ50" s="137">
        <v>642</v>
      </c>
      <c r="AK50" s="137">
        <v>2792</v>
      </c>
      <c r="AL50" s="137">
        <v>0</v>
      </c>
      <c r="AM50" s="137">
        <v>1154</v>
      </c>
      <c r="AN50" s="137">
        <v>126</v>
      </c>
      <c r="AO50" s="137">
        <f t="shared" si="0"/>
        <v>4740</v>
      </c>
    </row>
    <row r="51" spans="2:41" x14ac:dyDescent="0.25">
      <c r="B51" s="140" t="s">
        <v>394</v>
      </c>
      <c r="C51" s="3">
        <v>4.8304213771839674E-2</v>
      </c>
      <c r="D51" s="3">
        <v>0.57245632065775953</v>
      </c>
      <c r="E51" s="3">
        <v>0.19578622816032887</v>
      </c>
      <c r="F51" s="3">
        <v>0.12076053442959918</v>
      </c>
      <c r="G51" s="3">
        <v>3.4943473792394653E-2</v>
      </c>
      <c r="H51" s="3">
        <v>2.7749229188078109E-2</v>
      </c>
      <c r="I51" s="140" t="s">
        <v>394</v>
      </c>
      <c r="J51" s="3">
        <v>0.64850976361767732</v>
      </c>
      <c r="K51" s="3">
        <v>0.35149023638232268</v>
      </c>
      <c r="L51" s="3">
        <v>0.19167523124357658</v>
      </c>
      <c r="M51" s="3">
        <v>0.25282631038026721</v>
      </c>
      <c r="N51" s="152">
        <v>1.0945529290853031</v>
      </c>
      <c r="O51" s="3">
        <v>0.29650565262076051</v>
      </c>
      <c r="P51" s="152">
        <v>6.5334018499486124</v>
      </c>
      <c r="R51" s="183">
        <v>9</v>
      </c>
      <c r="S51" s="3">
        <v>5.6591742388012116E-2</v>
      </c>
      <c r="T51" s="3">
        <v>0.55428024868483983</v>
      </c>
      <c r="U51" s="3">
        <v>0.20373027259684362</v>
      </c>
      <c r="V51" s="3">
        <v>0.10122748286306392</v>
      </c>
      <c r="W51" s="3">
        <v>5.308464849354376E-2</v>
      </c>
      <c r="X51" s="3">
        <v>3.1085604973696796E-2</v>
      </c>
      <c r="Y51" s="183">
        <v>9</v>
      </c>
      <c r="Z51" s="3">
        <v>0.64195759604654867</v>
      </c>
      <c r="AA51" s="3">
        <v>0.35804240395345133</v>
      </c>
      <c r="AB51" s="3">
        <v>0.1804559222062809</v>
      </c>
      <c r="AC51" s="3">
        <v>0.2359317710824167</v>
      </c>
      <c r="AD51" s="152">
        <v>0.94739359158297465</v>
      </c>
      <c r="AE51" s="3">
        <v>0.23258409054678783</v>
      </c>
      <c r="AF51" s="152">
        <v>6.4728200223178707</v>
      </c>
      <c r="AH51" s="140" t="s">
        <v>2</v>
      </c>
      <c r="AI51" s="137">
        <f>SUM(AI42:AI50)</f>
        <v>480</v>
      </c>
      <c r="AJ51" s="137">
        <f t="shared" ref="AJ51:AN51" si="1">SUM(AJ42:AJ50)</f>
        <v>6863</v>
      </c>
      <c r="AK51" s="137">
        <f t="shared" si="1"/>
        <v>6520</v>
      </c>
      <c r="AL51" s="137">
        <f>SUM(AL42:AL50)</f>
        <v>2772</v>
      </c>
      <c r="AM51" s="137">
        <f>SUM(AM42:AM50)</f>
        <v>2607</v>
      </c>
      <c r="AN51" s="137">
        <f t="shared" si="1"/>
        <v>362</v>
      </c>
      <c r="AO51" s="137">
        <f t="shared" si="0"/>
        <v>19604</v>
      </c>
    </row>
    <row r="52" spans="2:41" ht="15.75" thickBot="1" x14ac:dyDescent="0.3">
      <c r="B52" s="140" t="s">
        <v>401</v>
      </c>
      <c r="C52" s="3">
        <v>5.0091074681238613E-2</v>
      </c>
      <c r="D52" s="3">
        <v>0.57285974499089254</v>
      </c>
      <c r="E52" s="3">
        <v>0.1785063752276867</v>
      </c>
      <c r="F52" s="163">
        <v>0.13114754098360656</v>
      </c>
      <c r="G52" s="3">
        <v>4.0072859744990891E-2</v>
      </c>
      <c r="H52" s="3">
        <v>2.7322404371584699E-2</v>
      </c>
      <c r="I52" s="140" t="s">
        <v>401</v>
      </c>
      <c r="J52" s="3">
        <v>0.6502732240437159</v>
      </c>
      <c r="K52" s="3">
        <v>0.3497267759562841</v>
      </c>
      <c r="L52" s="3">
        <v>0.16575591985428051</v>
      </c>
      <c r="M52" s="3">
        <v>0.24408014571948999</v>
      </c>
      <c r="N52" s="152">
        <v>1.1402550091074681</v>
      </c>
      <c r="O52" s="3">
        <v>0.30236794171220399</v>
      </c>
      <c r="P52" s="152">
        <v>6.517304189435337</v>
      </c>
      <c r="R52" s="183">
        <v>10</v>
      </c>
      <c r="S52" s="3">
        <v>5.8775005155702206E-2</v>
      </c>
      <c r="T52" s="3">
        <v>0.55083522375747573</v>
      </c>
      <c r="U52" s="3">
        <v>0.1950917714992782</v>
      </c>
      <c r="V52" s="3">
        <v>0.10600123736852959</v>
      </c>
      <c r="W52" s="3">
        <v>6.0424829861827178E-2</v>
      </c>
      <c r="X52" s="3">
        <v>2.887193235718705E-2</v>
      </c>
      <c r="Y52" s="183">
        <v>10</v>
      </c>
      <c r="Z52" s="3">
        <v>0.63848216127036506</v>
      </c>
      <c r="AA52" s="3">
        <v>0.361517838729635</v>
      </c>
      <c r="AB52" s="3">
        <v>0.18663641988038771</v>
      </c>
      <c r="AC52" s="3">
        <v>0.24974221488966797</v>
      </c>
      <c r="AD52" s="152">
        <v>0.95029903072798516</v>
      </c>
      <c r="AE52" s="3">
        <v>0.23860589812332439</v>
      </c>
      <c r="AF52" s="152">
        <v>6.4520519694782426</v>
      </c>
    </row>
    <row r="53" spans="2:41" ht="15.75" thickBot="1" x14ac:dyDescent="0.3">
      <c r="B53" s="140" t="s">
        <v>400</v>
      </c>
      <c r="C53" s="3">
        <v>5.2899287894201424E-2</v>
      </c>
      <c r="D53" s="3">
        <v>0.52695829094608337</v>
      </c>
      <c r="E53" s="189">
        <v>0.20142421159715157</v>
      </c>
      <c r="F53" s="187">
        <v>0.14343845371312308</v>
      </c>
      <c r="G53" s="186">
        <v>4.4760935910478125E-2</v>
      </c>
      <c r="H53" s="3">
        <v>3.0518819938962362E-2</v>
      </c>
      <c r="I53" s="140" t="s">
        <v>400</v>
      </c>
      <c r="J53" s="3">
        <v>0.6103763987792471</v>
      </c>
      <c r="K53" s="3">
        <v>0.3896236012207529</v>
      </c>
      <c r="L53" s="3">
        <v>0.12919633774160733</v>
      </c>
      <c r="M53" s="3">
        <v>0.2451678535096643</v>
      </c>
      <c r="N53" s="152">
        <v>1.0305188199389623</v>
      </c>
      <c r="O53" s="3">
        <v>0.27975584944048831</v>
      </c>
      <c r="P53" s="152">
        <v>6.3967446592065107</v>
      </c>
      <c r="R53" s="183">
        <v>11</v>
      </c>
      <c r="S53" s="3">
        <v>6.1121964833938038E-2</v>
      </c>
      <c r="T53" s="3">
        <v>0.54926039631593637</v>
      </c>
      <c r="U53" s="3">
        <v>0.19341334077588612</v>
      </c>
      <c r="V53" s="3">
        <v>9.9637175551214069E-2</v>
      </c>
      <c r="W53" s="3">
        <v>5.9168294725090706E-2</v>
      </c>
      <c r="X53" s="3">
        <v>3.7398827797934693E-2</v>
      </c>
      <c r="Y53" s="183">
        <v>11</v>
      </c>
      <c r="Z53" s="3">
        <v>0.64778118894780912</v>
      </c>
      <c r="AA53" s="3">
        <v>0.35221881105219088</v>
      </c>
      <c r="AB53" s="3">
        <v>0.17917945855428413</v>
      </c>
      <c r="AC53" s="3">
        <v>0.25453530560982418</v>
      </c>
      <c r="AD53" s="152">
        <v>1.0019536701088474</v>
      </c>
      <c r="AE53" s="3">
        <v>0.25453530560982418</v>
      </c>
      <c r="AF53" s="152">
        <v>6.5288864080379572</v>
      </c>
      <c r="AH53" s="140" t="s">
        <v>612</v>
      </c>
      <c r="AI53" s="140" t="s">
        <v>602</v>
      </c>
      <c r="AJ53" s="140" t="s">
        <v>603</v>
      </c>
      <c r="AK53" s="140" t="s">
        <v>604</v>
      </c>
      <c r="AL53" s="9" t="s">
        <v>606</v>
      </c>
      <c r="AM53" s="140" t="s">
        <v>605</v>
      </c>
      <c r="AN53" s="140" t="s">
        <v>607</v>
      </c>
      <c r="AO53" s="140" t="s">
        <v>2</v>
      </c>
    </row>
    <row r="54" spans="2:41" ht="15.75" thickBot="1" x14ac:dyDescent="0.3">
      <c r="B54" s="140" t="s">
        <v>403</v>
      </c>
      <c r="C54" s="3">
        <v>3.5523978685612786E-2</v>
      </c>
      <c r="D54" s="3">
        <v>0.52753108348134992</v>
      </c>
      <c r="E54" s="189">
        <v>0.18294849023090587</v>
      </c>
      <c r="F54" s="190">
        <v>0.18117229129662521</v>
      </c>
      <c r="G54" s="186">
        <v>4.4404973357015987E-2</v>
      </c>
      <c r="H54" s="3">
        <v>2.8419182948490232E-2</v>
      </c>
      <c r="I54" s="140" t="s">
        <v>403</v>
      </c>
      <c r="J54" s="3">
        <v>0.59147424511545288</v>
      </c>
      <c r="K54" s="3">
        <v>0.40852575488454712</v>
      </c>
      <c r="L54" s="3">
        <v>9.7690941385435173E-2</v>
      </c>
      <c r="M54" s="3">
        <v>0.26998223801065718</v>
      </c>
      <c r="N54" s="152">
        <v>1.0426287744227354</v>
      </c>
      <c r="O54" s="3">
        <v>0.27708703374777977</v>
      </c>
      <c r="P54" s="152">
        <v>6.2912966252220253</v>
      </c>
      <c r="R54" s="183">
        <v>12</v>
      </c>
      <c r="S54" s="3">
        <v>6.1802232854864435E-2</v>
      </c>
      <c r="T54" s="3">
        <v>0.52232854864433809</v>
      </c>
      <c r="U54" s="3">
        <v>0.20494417862838915</v>
      </c>
      <c r="V54" s="3">
        <v>0.10127591706539076</v>
      </c>
      <c r="W54" s="3">
        <v>7.4561403508771926E-2</v>
      </c>
      <c r="X54" s="3">
        <v>3.5087719298245612E-2</v>
      </c>
      <c r="Y54" s="183">
        <v>12</v>
      </c>
      <c r="Z54" s="3">
        <v>0.61921850079744811</v>
      </c>
      <c r="AA54" s="3">
        <v>0.38078149920255183</v>
      </c>
      <c r="AB54" s="3">
        <v>0.21012759170653908</v>
      </c>
      <c r="AC54" s="3">
        <v>0.23046251993620415</v>
      </c>
      <c r="AD54" s="152">
        <v>1.0003987240829346</v>
      </c>
      <c r="AE54" s="3">
        <v>0.25558213716108452</v>
      </c>
      <c r="AF54" s="152">
        <v>6.3815789473684212</v>
      </c>
      <c r="AH54" s="140" t="s">
        <v>621</v>
      </c>
      <c r="AI54" s="151"/>
      <c r="AJ54" s="151"/>
      <c r="AK54" s="198"/>
      <c r="AL54" s="201">
        <f>AL42/$AO$51</f>
        <v>0.14139971434401141</v>
      </c>
      <c r="AM54" s="199"/>
      <c r="AN54" s="151"/>
      <c r="AO54" s="68">
        <f t="shared" ref="AO54:AO62" si="2">AO42/$AO$51</f>
        <v>0.14139971434401141</v>
      </c>
    </row>
    <row r="55" spans="2:41" x14ac:dyDescent="0.25">
      <c r="B55" s="140" t="s">
        <v>392</v>
      </c>
      <c r="C55" s="3">
        <v>6.934931506849315E-2</v>
      </c>
      <c r="D55" s="3">
        <v>0.53066625155666247</v>
      </c>
      <c r="E55" s="3">
        <v>0.1952054794520548</v>
      </c>
      <c r="F55" s="157">
        <v>9.9392901618929011E-2</v>
      </c>
      <c r="G55" s="3">
        <v>6.2889165628891658E-2</v>
      </c>
      <c r="H55" s="3">
        <v>4.249688667496887E-2</v>
      </c>
      <c r="I55" s="140" t="s">
        <v>392</v>
      </c>
      <c r="J55" s="3">
        <v>0.64251245330012452</v>
      </c>
      <c r="K55" s="3">
        <v>0.35748754669987548</v>
      </c>
      <c r="L55" s="3">
        <v>0.25124533001245331</v>
      </c>
      <c r="M55" s="3">
        <v>0.24439601494396015</v>
      </c>
      <c r="N55" s="152">
        <v>0.96295143212951428</v>
      </c>
      <c r="O55" s="3">
        <v>0.23622353673723537</v>
      </c>
      <c r="P55" s="152">
        <v>6.4925280199252802</v>
      </c>
      <c r="R55" s="183">
        <v>13</v>
      </c>
      <c r="S55" s="3">
        <v>5.7247259439707675E-2</v>
      </c>
      <c r="T55" s="3">
        <v>0.52618757612667477</v>
      </c>
      <c r="U55" s="3">
        <v>0.1881851400730816</v>
      </c>
      <c r="V55" s="3">
        <v>0.110231425091352</v>
      </c>
      <c r="W55" s="3">
        <v>7.9780755176613885E-2</v>
      </c>
      <c r="X55" s="3">
        <v>3.8367844092570033E-2</v>
      </c>
      <c r="Y55" s="183">
        <v>13</v>
      </c>
      <c r="Z55" s="3">
        <v>0.62180267965895253</v>
      </c>
      <c r="AA55" s="3">
        <v>0.37819732034104753</v>
      </c>
      <c r="AB55" s="3">
        <v>0.2046285018270402</v>
      </c>
      <c r="AC55" s="3">
        <v>0.26857490864799027</v>
      </c>
      <c r="AD55" s="152">
        <v>1.0816077953714982</v>
      </c>
      <c r="AE55" s="3">
        <v>0.27527405602923266</v>
      </c>
      <c r="AF55" s="152">
        <v>6.3928136419001218</v>
      </c>
      <c r="AH55" s="140" t="s">
        <v>622</v>
      </c>
      <c r="AI55" s="68">
        <f t="shared" ref="AI55:AK57" si="3">AI43/$AO$51</f>
        <v>4.896959804121608E-3</v>
      </c>
      <c r="AJ55" s="68">
        <f t="shared" si="3"/>
        <v>9.3552336257906543E-2</v>
      </c>
      <c r="AK55" s="68">
        <f t="shared" si="3"/>
        <v>7.8504386859824526E-2</v>
      </c>
      <c r="AL55" s="200"/>
      <c r="AM55" s="68">
        <f t="shared" ref="AM55:AN57" si="4">AM43/$AO$51</f>
        <v>1.1834319526627219E-2</v>
      </c>
      <c r="AN55" s="68">
        <f t="shared" si="4"/>
        <v>3.5196898592124055E-3</v>
      </c>
      <c r="AO55" s="68">
        <f t="shared" si="2"/>
        <v>0.19230769230769232</v>
      </c>
    </row>
    <row r="56" spans="2:41" x14ac:dyDescent="0.25">
      <c r="B56" s="140" t="s">
        <v>388</v>
      </c>
      <c r="C56" s="3">
        <v>5.5806938159879339E-2</v>
      </c>
      <c r="D56" s="3">
        <v>0.56651583710407238</v>
      </c>
      <c r="E56" s="3">
        <v>0.17948717948717949</v>
      </c>
      <c r="F56" s="3">
        <v>0.10542986425339367</v>
      </c>
      <c r="G56" s="3">
        <v>5.8371040723981901E-2</v>
      </c>
      <c r="H56" s="3">
        <v>3.4389140271493215E-2</v>
      </c>
      <c r="I56" s="140" t="s">
        <v>388</v>
      </c>
      <c r="J56" s="3">
        <v>0.65671191553544495</v>
      </c>
      <c r="K56" s="3">
        <v>0.34328808446455505</v>
      </c>
      <c r="L56" s="3">
        <v>0.16938159879336351</v>
      </c>
      <c r="M56" s="3">
        <v>0.25972850678733034</v>
      </c>
      <c r="N56" s="152">
        <v>1.0006033182503771</v>
      </c>
      <c r="O56" s="3">
        <v>0.25007541478129713</v>
      </c>
      <c r="P56" s="152">
        <v>6.5322775263951733</v>
      </c>
      <c r="R56" s="183">
        <v>14</v>
      </c>
      <c r="S56" s="3">
        <v>6.224899598393574E-2</v>
      </c>
      <c r="T56" s="3">
        <v>0.54417670682730923</v>
      </c>
      <c r="U56" s="3">
        <v>0.16666666666666666</v>
      </c>
      <c r="V56" s="3">
        <v>0.10943775100401607</v>
      </c>
      <c r="W56" s="3">
        <v>7.7309236947791168E-2</v>
      </c>
      <c r="X56" s="3">
        <v>4.0160642570281124E-2</v>
      </c>
      <c r="Y56" s="183">
        <v>14</v>
      </c>
      <c r="Z56" s="3">
        <v>0.64658634538152615</v>
      </c>
      <c r="AA56" s="3">
        <v>0.3534136546184739</v>
      </c>
      <c r="AB56" s="3">
        <v>0.20080321285140562</v>
      </c>
      <c r="AC56" s="3">
        <v>0.28012048192771083</v>
      </c>
      <c r="AD56" s="152">
        <v>1.0923694779116466</v>
      </c>
      <c r="AE56" s="3">
        <v>0.28012048192771083</v>
      </c>
      <c r="AF56" s="152">
        <v>6.4989959839357434</v>
      </c>
      <c r="AH56" s="140" t="s">
        <v>623</v>
      </c>
      <c r="AI56" s="68">
        <f t="shared" si="3"/>
        <v>2.5504998979800043E-4</v>
      </c>
      <c r="AJ56" s="68">
        <f t="shared" si="3"/>
        <v>1.7955519281779228E-2</v>
      </c>
      <c r="AK56" s="68">
        <f t="shared" si="3"/>
        <v>2.0506019179759232E-2</v>
      </c>
      <c r="AL56" s="151"/>
      <c r="AM56" s="68">
        <f t="shared" si="4"/>
        <v>1.285451948581922E-2</v>
      </c>
      <c r="AN56" s="68">
        <f t="shared" si="4"/>
        <v>4.7439298102428078E-3</v>
      </c>
      <c r="AO56" s="68">
        <f t="shared" si="2"/>
        <v>5.6315037747398489E-2</v>
      </c>
    </row>
    <row r="57" spans="2:41" x14ac:dyDescent="0.25">
      <c r="B57" s="140" t="s">
        <v>397</v>
      </c>
      <c r="C57" s="3">
        <v>6.5125159100551555E-2</v>
      </c>
      <c r="D57" s="3">
        <v>0.50954603309291469</v>
      </c>
      <c r="E57" s="3">
        <v>0.18667798048366568</v>
      </c>
      <c r="F57" s="3">
        <v>0.10330929147221043</v>
      </c>
      <c r="G57" s="3">
        <v>9.7581671616461599E-2</v>
      </c>
      <c r="H57" s="3">
        <v>3.7759864234196014E-2</v>
      </c>
      <c r="I57" s="140" t="s">
        <v>397</v>
      </c>
      <c r="J57" s="3">
        <v>0.61243105642766216</v>
      </c>
      <c r="K57" s="3">
        <v>0.38756894357233784</v>
      </c>
      <c r="L57" s="3">
        <v>0.15273652948663555</v>
      </c>
      <c r="M57" s="3">
        <v>0.2494696648281714</v>
      </c>
      <c r="N57" s="152">
        <v>0.99172677131947395</v>
      </c>
      <c r="O57" s="3">
        <v>0.25434874840899446</v>
      </c>
      <c r="P57" s="152">
        <v>6.3415358506576158</v>
      </c>
      <c r="R57" s="183">
        <v>15</v>
      </c>
      <c r="S57" s="3">
        <v>4.4905008635578586E-2</v>
      </c>
      <c r="T57" s="3">
        <v>0.49050086355785838</v>
      </c>
      <c r="U57" s="3">
        <v>0.20898100172711573</v>
      </c>
      <c r="V57" s="3">
        <v>0.12607944732297063</v>
      </c>
      <c r="W57" s="3">
        <v>0.10362694300518134</v>
      </c>
      <c r="X57" s="3">
        <v>2.5906735751295335E-2</v>
      </c>
      <c r="Y57" s="183">
        <v>15</v>
      </c>
      <c r="Z57" s="3">
        <v>0.56131260794473226</v>
      </c>
      <c r="AA57" s="3">
        <v>0.43868739205526769</v>
      </c>
      <c r="AB57" s="3">
        <v>0.21588946459412781</v>
      </c>
      <c r="AC57" s="3">
        <v>0.27461139896373055</v>
      </c>
      <c r="AD57" s="152">
        <v>1.1312607944732298</v>
      </c>
      <c r="AE57" s="3">
        <v>0.29706390328151988</v>
      </c>
      <c r="AF57" s="152">
        <v>6.081174438687392</v>
      </c>
      <c r="AH57" s="140" t="s">
        <v>608</v>
      </c>
      <c r="AI57" s="68">
        <f t="shared" si="3"/>
        <v>5.7641297694348091E-3</v>
      </c>
      <c r="AJ57" s="68">
        <f t="shared" si="3"/>
        <v>5.5243827790246891E-2</v>
      </c>
      <c r="AK57" s="68">
        <f t="shared" si="3"/>
        <v>3.7339318506427258E-2</v>
      </c>
      <c r="AL57" s="151"/>
      <c r="AM57" s="68">
        <f t="shared" si="4"/>
        <v>2.3515609059375636E-2</v>
      </c>
      <c r="AN57" s="68">
        <f t="shared" si="4"/>
        <v>3.3156498673740055E-3</v>
      </c>
      <c r="AO57" s="68">
        <f t="shared" si="2"/>
        <v>0.12517853499285861</v>
      </c>
    </row>
    <row r="58" spans="2:41" x14ac:dyDescent="0.25">
      <c r="B58" s="140" t="s">
        <v>390</v>
      </c>
      <c r="C58" s="3">
        <v>5.4972723457826271E-2</v>
      </c>
      <c r="D58" s="3">
        <v>0.54553084347461178</v>
      </c>
      <c r="E58" s="3">
        <v>0.14141838019303399</v>
      </c>
      <c r="F58" s="3">
        <v>0.10784725136382711</v>
      </c>
      <c r="G58" s="3">
        <v>0.11875786823331934</v>
      </c>
      <c r="H58" s="3">
        <v>3.1472933277381453E-2</v>
      </c>
      <c r="I58" s="140" t="s">
        <v>390</v>
      </c>
      <c r="J58" s="3">
        <v>0.63197650020981944</v>
      </c>
      <c r="K58" s="3">
        <v>0.36802349979018056</v>
      </c>
      <c r="L58" s="3">
        <v>0.12547209399916073</v>
      </c>
      <c r="M58" s="3">
        <v>0.24422996223248006</v>
      </c>
      <c r="N58" s="152">
        <v>0.93033990767939567</v>
      </c>
      <c r="O58" s="3">
        <v>0.23080151070079732</v>
      </c>
      <c r="P58" s="152">
        <v>6.4250944187998318</v>
      </c>
      <c r="R58" s="183">
        <v>16</v>
      </c>
      <c r="S58" s="3">
        <v>5.2208835341365459E-2</v>
      </c>
      <c r="T58" s="3">
        <v>0.50200803212851408</v>
      </c>
      <c r="U58" s="3">
        <v>0.17670682730923695</v>
      </c>
      <c r="V58" s="3">
        <v>0.13253012048192772</v>
      </c>
      <c r="W58" s="3">
        <v>9.6385542168674704E-2</v>
      </c>
      <c r="X58" s="3">
        <v>4.0160642570281124E-2</v>
      </c>
      <c r="Y58" s="183">
        <v>16</v>
      </c>
      <c r="Z58" s="3">
        <v>0.59437751004016059</v>
      </c>
      <c r="AA58" s="3">
        <v>0.40562248995983935</v>
      </c>
      <c r="AB58" s="3">
        <v>0.21285140562248997</v>
      </c>
      <c r="AC58" s="3">
        <v>0.30522088353413657</v>
      </c>
      <c r="AD58" s="152">
        <v>1.2409638554216869</v>
      </c>
      <c r="AE58" s="3">
        <v>0.35742971887550201</v>
      </c>
      <c r="AF58" s="152">
        <v>6.188755020080321</v>
      </c>
      <c r="AH58" s="140" t="s">
        <v>620</v>
      </c>
      <c r="AI58" s="151"/>
      <c r="AJ58" s="151"/>
      <c r="AK58" s="68">
        <f>AK46/$AO$51</f>
        <v>2.0250969189961231E-2</v>
      </c>
      <c r="AL58" s="151"/>
      <c r="AM58" s="151"/>
      <c r="AN58" s="68">
        <f t="shared" ref="AN58:AN63" si="5">AN46/$AO$51</f>
        <v>0</v>
      </c>
      <c r="AO58" s="68">
        <f t="shared" si="2"/>
        <v>2.0250969189961231E-2</v>
      </c>
    </row>
    <row r="59" spans="2:41" x14ac:dyDescent="0.25">
      <c r="B59" s="140" t="s">
        <v>393</v>
      </c>
      <c r="C59" s="3">
        <v>6.2162796152943935E-2</v>
      </c>
      <c r="D59" s="3">
        <v>0.53811869575416371</v>
      </c>
      <c r="E59" s="3">
        <v>0.18449448745015248</v>
      </c>
      <c r="F59" s="3">
        <v>0.10485573539760731</v>
      </c>
      <c r="G59" s="3">
        <v>7.1428571428571425E-2</v>
      </c>
      <c r="H59" s="3">
        <v>3.8939713816561104E-2</v>
      </c>
      <c r="I59" s="140" t="s">
        <v>393</v>
      </c>
      <c r="J59" s="3">
        <v>0.63922120572366881</v>
      </c>
      <c r="K59" s="3">
        <v>0.36077879427633119</v>
      </c>
      <c r="L59" s="3">
        <v>0.24161388693408398</v>
      </c>
      <c r="M59" s="3">
        <v>0.25299085151301898</v>
      </c>
      <c r="N59" s="152">
        <v>0.99718508092892333</v>
      </c>
      <c r="O59" s="3">
        <v>0.24442880600516068</v>
      </c>
      <c r="P59" s="152">
        <v>6.4439361951677219</v>
      </c>
      <c r="R59" s="183">
        <v>17</v>
      </c>
      <c r="S59" s="3">
        <v>9.7560975609756101E-2</v>
      </c>
      <c r="T59" s="3">
        <v>0.51219512195121952</v>
      </c>
      <c r="U59" s="3">
        <v>7.3170731707317069E-2</v>
      </c>
      <c r="V59" s="3">
        <v>0.12195121951219512</v>
      </c>
      <c r="W59" s="3">
        <v>0.17073170731707318</v>
      </c>
      <c r="X59" s="3">
        <v>2.4390243902439025E-2</v>
      </c>
      <c r="Y59" s="183">
        <v>17</v>
      </c>
      <c r="Z59" s="3">
        <v>0.63414634146341464</v>
      </c>
      <c r="AA59" s="3">
        <v>0.36585365853658536</v>
      </c>
      <c r="AB59" s="3">
        <v>0.24390243902439024</v>
      </c>
      <c r="AC59" s="3">
        <v>0.21951219512195122</v>
      </c>
      <c r="AD59" s="152">
        <v>1.4146341463414633</v>
      </c>
      <c r="AE59" s="3">
        <v>0.34146341463414637</v>
      </c>
      <c r="AF59" s="152">
        <v>6.3902439024390247</v>
      </c>
      <c r="AH59" s="140" t="s">
        <v>609</v>
      </c>
      <c r="AI59" s="68">
        <f t="shared" ref="AI59:AJ63" si="6">AI47/$AO$51</f>
        <v>6.1211997551520101E-4</v>
      </c>
      <c r="AJ59" s="68">
        <f t="shared" si="6"/>
        <v>1.3058559477657621E-2</v>
      </c>
      <c r="AK59" s="68">
        <f>AK47/$AO$51</f>
        <v>1.4231789430728423E-2</v>
      </c>
      <c r="AL59" s="151"/>
      <c r="AM59" s="68">
        <f>AM47/$AO$51</f>
        <v>5.3050397877984082E-3</v>
      </c>
      <c r="AN59" s="68">
        <f t="shared" si="5"/>
        <v>0</v>
      </c>
      <c r="AO59" s="68">
        <f t="shared" si="2"/>
        <v>3.3207508671699651E-2</v>
      </c>
    </row>
    <row r="60" spans="2:41" x14ac:dyDescent="0.25">
      <c r="B60" s="140" t="s">
        <v>404</v>
      </c>
      <c r="C60" s="3">
        <v>5.5764883195177091E-2</v>
      </c>
      <c r="D60" s="3">
        <v>0.59608138658628484</v>
      </c>
      <c r="E60" s="3">
        <v>0.15410700828937454</v>
      </c>
      <c r="F60" s="3">
        <v>9.2690278824415981E-2</v>
      </c>
      <c r="G60" s="3">
        <v>7.0082893745290128E-2</v>
      </c>
      <c r="H60" s="3">
        <v>3.127354935945742E-2</v>
      </c>
      <c r="I60" s="140" t="s">
        <v>404</v>
      </c>
      <c r="J60" s="3">
        <v>0.68311981914091935</v>
      </c>
      <c r="K60" s="3">
        <v>0.31688018085908065</v>
      </c>
      <c r="L60" s="3">
        <v>0.17633760361718162</v>
      </c>
      <c r="M60" s="3">
        <v>0.24981160512434061</v>
      </c>
      <c r="N60" s="152">
        <v>1.0056518462697814</v>
      </c>
      <c r="O60" s="3">
        <v>0.26299924642049738</v>
      </c>
      <c r="P60" s="152">
        <v>6.6514694800301433</v>
      </c>
      <c r="R60" s="253" t="s">
        <v>671</v>
      </c>
      <c r="S60" s="254"/>
      <c r="T60" s="254"/>
      <c r="U60" s="254"/>
      <c r="V60" s="254"/>
      <c r="W60" s="254"/>
      <c r="X60" s="254"/>
      <c r="Y60" s="254"/>
      <c r="Z60" s="254"/>
      <c r="AA60" s="254"/>
      <c r="AB60" s="254"/>
      <c r="AC60" s="254"/>
      <c r="AD60" s="254"/>
      <c r="AE60" s="254"/>
      <c r="AF60" s="255"/>
      <c r="AH60" s="140" t="s">
        <v>624</v>
      </c>
      <c r="AI60" s="68">
        <f t="shared" si="6"/>
        <v>1.0201999591920017E-3</v>
      </c>
      <c r="AJ60" s="68">
        <f t="shared" si="6"/>
        <v>1.1477249540910018E-2</v>
      </c>
      <c r="AK60" s="68">
        <f>AK48/$AO$51</f>
        <v>1.9332789226688431E-2</v>
      </c>
      <c r="AL60" s="151"/>
      <c r="AM60" s="68">
        <f>AM48/$AO$51</f>
        <v>2.0608039175678432E-2</v>
      </c>
      <c r="AN60" s="68">
        <f t="shared" si="5"/>
        <v>4.5908998163640073E-4</v>
      </c>
      <c r="AO60" s="68">
        <f t="shared" si="2"/>
        <v>5.2897367884105283E-2</v>
      </c>
    </row>
    <row r="61" spans="2:41" x14ac:dyDescent="0.25">
      <c r="B61" s="140" t="s">
        <v>399</v>
      </c>
      <c r="C61" s="3">
        <v>5.2701505757307351E-2</v>
      </c>
      <c r="D61" s="3">
        <v>0.50752878653675815</v>
      </c>
      <c r="E61" s="3">
        <v>0.16651904340124005</v>
      </c>
      <c r="F61" s="3">
        <v>0.112488928255093</v>
      </c>
      <c r="G61" s="3">
        <v>0.12976085031000886</v>
      </c>
      <c r="H61" s="3">
        <v>3.100088573959256E-2</v>
      </c>
      <c r="I61" s="140" t="s">
        <v>399</v>
      </c>
      <c r="J61" s="3">
        <v>0.5912311780336581</v>
      </c>
      <c r="K61" s="3">
        <v>0.4087688219663419</v>
      </c>
      <c r="L61" s="3">
        <v>0.12931798051372898</v>
      </c>
      <c r="M61" s="3">
        <v>0.23870682019486272</v>
      </c>
      <c r="N61" s="152">
        <v>0.98804251550044286</v>
      </c>
      <c r="O61" s="3">
        <v>0.25066430469441986</v>
      </c>
      <c r="P61" s="152">
        <v>6.1904340124003543</v>
      </c>
      <c r="R61" s="183" t="s">
        <v>22</v>
      </c>
      <c r="S61" s="183" t="s">
        <v>602</v>
      </c>
      <c r="T61" s="183" t="s">
        <v>603</v>
      </c>
      <c r="U61" s="183" t="s">
        <v>604</v>
      </c>
      <c r="V61" s="183" t="s">
        <v>605</v>
      </c>
      <c r="W61" s="183" t="s">
        <v>606</v>
      </c>
      <c r="X61" s="183" t="s">
        <v>607</v>
      </c>
      <c r="Y61" s="183" t="s">
        <v>22</v>
      </c>
      <c r="Z61" s="183" t="s">
        <v>636</v>
      </c>
      <c r="AA61" s="183" t="s">
        <v>637</v>
      </c>
      <c r="AB61" s="183" t="s">
        <v>608</v>
      </c>
      <c r="AC61" s="183" t="s">
        <v>628</v>
      </c>
      <c r="AD61" s="183" t="s">
        <v>629</v>
      </c>
      <c r="AE61" s="183" t="s">
        <v>630</v>
      </c>
      <c r="AF61" s="183" t="s">
        <v>631</v>
      </c>
      <c r="AH61" s="140" t="s">
        <v>610</v>
      </c>
      <c r="AI61" s="68">
        <f t="shared" si="6"/>
        <v>1.0610079575596816E-2</v>
      </c>
      <c r="AJ61" s="68">
        <f t="shared" si="6"/>
        <v>0.1260457049581718</v>
      </c>
      <c r="AK61" s="151"/>
      <c r="AL61" s="151"/>
      <c r="AM61" s="151"/>
      <c r="AN61" s="68">
        <f t="shared" si="5"/>
        <v>0</v>
      </c>
      <c r="AO61" s="68">
        <f t="shared" si="2"/>
        <v>0.13665578453376862</v>
      </c>
    </row>
    <row r="62" spans="2:41" x14ac:dyDescent="0.25">
      <c r="B62" s="140" t="s">
        <v>396</v>
      </c>
      <c r="C62" s="3">
        <v>5.908835115362971E-2</v>
      </c>
      <c r="D62" s="3">
        <v>0.52560495216657288</v>
      </c>
      <c r="E62" s="3">
        <v>0.1654473832301632</v>
      </c>
      <c r="F62" s="3">
        <v>0.11198649409116489</v>
      </c>
      <c r="G62" s="3">
        <v>0.11198649409116489</v>
      </c>
      <c r="H62" s="3">
        <v>2.5886325267304444E-2</v>
      </c>
      <c r="I62" s="140" t="s">
        <v>396</v>
      </c>
      <c r="J62" s="3">
        <v>0.61057962858750714</v>
      </c>
      <c r="K62" s="3">
        <v>0.38942037141249286</v>
      </c>
      <c r="L62" s="3">
        <v>0.11761395610579628</v>
      </c>
      <c r="M62" s="3">
        <v>0.25661226786719188</v>
      </c>
      <c r="N62" s="152">
        <v>0.95723128868880136</v>
      </c>
      <c r="O62" s="3">
        <v>0.24760832864378166</v>
      </c>
      <c r="P62" s="152">
        <v>6.3455261676983676</v>
      </c>
      <c r="R62" s="183">
        <v>0</v>
      </c>
      <c r="S62" s="3">
        <v>2.4E-2</v>
      </c>
      <c r="T62" s="3">
        <v>0.28000000000000003</v>
      </c>
      <c r="U62" s="3">
        <v>0.51200000000000001</v>
      </c>
      <c r="V62" s="3">
        <v>0.128</v>
      </c>
      <c r="W62" s="3">
        <v>4.8000000000000001E-2</v>
      </c>
      <c r="X62" s="3">
        <v>8.0000000000000002E-3</v>
      </c>
      <c r="Y62" s="183">
        <v>0</v>
      </c>
      <c r="Z62" s="3">
        <f t="shared" ref="Z62:Z79" si="7">SUM(S62:T62,X62)</f>
        <v>0.31200000000000006</v>
      </c>
      <c r="AA62" s="3">
        <f>1-Z62</f>
        <v>0.68799999999999994</v>
      </c>
      <c r="AB62" s="3">
        <v>7.1999999999999995E-2</v>
      </c>
      <c r="AC62" s="3">
        <v>0.184</v>
      </c>
      <c r="AD62" s="152">
        <v>0.69599999999999995</v>
      </c>
      <c r="AE62" s="3">
        <v>0.16</v>
      </c>
      <c r="AF62" s="152">
        <v>5.0960000000000001</v>
      </c>
      <c r="AH62" s="140" t="s">
        <v>611</v>
      </c>
      <c r="AI62" s="68">
        <f t="shared" si="6"/>
        <v>1.3262599469496021E-3</v>
      </c>
      <c r="AJ62" s="68">
        <f t="shared" si="6"/>
        <v>3.2748418690063251E-2</v>
      </c>
      <c r="AK62" s="68">
        <f>AK50/$AO$51</f>
        <v>0.14241991430320342</v>
      </c>
      <c r="AL62" s="151"/>
      <c r="AM62" s="68">
        <f>AM50/$AO$51</f>
        <v>5.8865537645378496E-2</v>
      </c>
      <c r="AN62" s="68">
        <f t="shared" si="5"/>
        <v>6.42725974290961E-3</v>
      </c>
      <c r="AO62" s="68">
        <f t="shared" si="2"/>
        <v>0.24178739032850438</v>
      </c>
    </row>
    <row r="63" spans="2:41" x14ac:dyDescent="0.25">
      <c r="B63" s="140" t="s">
        <v>395</v>
      </c>
      <c r="C63" s="3">
        <v>5.1842598376014994E-2</v>
      </c>
      <c r="D63" s="3">
        <v>0.51280449718925669</v>
      </c>
      <c r="E63" s="3">
        <v>0.17114303560274829</v>
      </c>
      <c r="F63" s="3">
        <v>0.10493441599000625</v>
      </c>
      <c r="G63" s="3">
        <v>0.12117426608369769</v>
      </c>
      <c r="H63" s="3">
        <v>3.8101186758276076E-2</v>
      </c>
      <c r="I63" s="140" t="s">
        <v>395</v>
      </c>
      <c r="J63" s="3">
        <v>0.60274828232354782</v>
      </c>
      <c r="K63" s="3">
        <v>0.39725171767645218</v>
      </c>
      <c r="L63" s="3">
        <v>0.20861961274203622</v>
      </c>
      <c r="M63" s="3">
        <v>0.24609618988132417</v>
      </c>
      <c r="N63" s="152">
        <v>1.1143035602748281</v>
      </c>
      <c r="O63" s="3">
        <v>0.28419737663960026</v>
      </c>
      <c r="P63" s="152">
        <v>6.2429731417863836</v>
      </c>
      <c r="R63" s="183">
        <v>1</v>
      </c>
      <c r="S63" s="3">
        <v>3.2967032967032968E-2</v>
      </c>
      <c r="T63" s="3">
        <v>0.46153846153846156</v>
      </c>
      <c r="U63" s="3">
        <v>0.28021978021978022</v>
      </c>
      <c r="V63" s="3">
        <v>9.8901098901098897E-2</v>
      </c>
      <c r="W63" s="3">
        <v>9.3406593406593408E-2</v>
      </c>
      <c r="X63" s="3">
        <v>3.2967032967032968E-2</v>
      </c>
      <c r="Y63" s="183">
        <v>1</v>
      </c>
      <c r="Z63" s="3">
        <f t="shared" si="7"/>
        <v>0.52747252747252749</v>
      </c>
      <c r="AA63" s="3">
        <f t="shared" ref="AA63:AA79" si="8">1-Z63</f>
        <v>0.47252747252747251</v>
      </c>
      <c r="AB63" s="3">
        <v>9.8901098901098897E-2</v>
      </c>
      <c r="AC63" s="3">
        <v>0.17582417582417584</v>
      </c>
      <c r="AD63" s="152">
        <v>0.8351648351648352</v>
      </c>
      <c r="AE63" s="3">
        <v>0.19230769230769232</v>
      </c>
      <c r="AF63" s="152">
        <v>5.9175824175824179</v>
      </c>
      <c r="AH63" s="140" t="s">
        <v>2</v>
      </c>
      <c r="AI63" s="112">
        <f t="shared" si="6"/>
        <v>2.4484799020608038E-2</v>
      </c>
      <c r="AJ63" s="114">
        <f t="shared" si="6"/>
        <v>0.35008161599673537</v>
      </c>
      <c r="AK63" s="148">
        <f>AK51/$AO$51</f>
        <v>0.33258518669659254</v>
      </c>
      <c r="AL63" s="145">
        <f>AL51/$AO$51</f>
        <v>0.14139971434401141</v>
      </c>
      <c r="AM63" s="144">
        <f>AM51/$AO$51</f>
        <v>0.13298306468067742</v>
      </c>
      <c r="AN63" s="122">
        <f t="shared" si="5"/>
        <v>1.846561926137523E-2</v>
      </c>
      <c r="AO63" s="8"/>
    </row>
    <row r="64" spans="2:41" x14ac:dyDescent="0.25">
      <c r="B64" s="140" t="s">
        <v>398</v>
      </c>
      <c r="C64" s="3">
        <v>6.5639651707970523E-2</v>
      </c>
      <c r="D64" s="3">
        <v>0.57535164099129266</v>
      </c>
      <c r="E64" s="3">
        <v>0.11185532484929672</v>
      </c>
      <c r="F64" s="3">
        <v>9.3101138647019424E-2</v>
      </c>
      <c r="G64" s="3">
        <v>0.12257200267916946</v>
      </c>
      <c r="H64" s="3">
        <v>3.148024112525117E-2</v>
      </c>
      <c r="I64" s="140" t="s">
        <v>398</v>
      </c>
      <c r="J64" s="3">
        <v>0.6724715338245143</v>
      </c>
      <c r="K64" s="3">
        <v>0.3275284661754857</v>
      </c>
      <c r="L64" s="3">
        <v>0.18620227729403885</v>
      </c>
      <c r="M64" s="3">
        <v>0.25586068318821165</v>
      </c>
      <c r="N64" s="152">
        <v>1.0810448760884126</v>
      </c>
      <c r="O64" s="3">
        <v>0.28533154722036169</v>
      </c>
      <c r="P64" s="152">
        <v>6.6081714668452776</v>
      </c>
      <c r="R64" s="183">
        <v>2</v>
      </c>
      <c r="S64" s="3">
        <v>3.8194444444444448E-2</v>
      </c>
      <c r="T64" s="3">
        <v>0.52430555555555558</v>
      </c>
      <c r="U64" s="3">
        <v>0.19444444444444445</v>
      </c>
      <c r="V64" s="3">
        <v>0.11458333333333333</v>
      </c>
      <c r="W64" s="3">
        <v>0.10416666666666667</v>
      </c>
      <c r="X64" s="3">
        <v>2.4305555555555556E-2</v>
      </c>
      <c r="Y64" s="183">
        <v>2</v>
      </c>
      <c r="Z64" s="3">
        <f t="shared" si="7"/>
        <v>0.58680555555555558</v>
      </c>
      <c r="AA64" s="3">
        <f t="shared" si="8"/>
        <v>0.41319444444444442</v>
      </c>
      <c r="AB64" s="3">
        <v>0.11805555555555555</v>
      </c>
      <c r="AC64" s="3">
        <v>0.24652777777777779</v>
      </c>
      <c r="AD64" s="152">
        <v>0.875</v>
      </c>
      <c r="AE64" s="3">
        <v>0.2326388888888889</v>
      </c>
      <c r="AF64" s="152">
        <v>6.1840277777777777</v>
      </c>
      <c r="AH64" s="140" t="s">
        <v>618</v>
      </c>
      <c r="AI64" s="146">
        <v>5.7503226563416637E-2</v>
      </c>
      <c r="AJ64" s="147">
        <v>0.5345183620790801</v>
      </c>
      <c r="AK64" s="149">
        <v>0.20931596855567292</v>
      </c>
      <c r="AL64" s="118">
        <v>5.8852516719464981E-2</v>
      </c>
      <c r="AM64" s="120">
        <v>0.10576227879910993</v>
      </c>
      <c r="AN64" s="150">
        <v>3.4353261594401274E-2</v>
      </c>
    </row>
    <row r="65" spans="2:32" x14ac:dyDescent="0.25">
      <c r="B65" s="140" t="s">
        <v>406</v>
      </c>
      <c r="C65" s="3">
        <v>5.8984910836762688E-2</v>
      </c>
      <c r="D65" s="3">
        <v>0.4993141289437586</v>
      </c>
      <c r="E65" s="3">
        <v>0.14266117969821673</v>
      </c>
      <c r="F65" s="3">
        <v>0.10425240054869685</v>
      </c>
      <c r="G65" s="3">
        <v>0.17009602194787379</v>
      </c>
      <c r="H65" s="3">
        <v>2.4691358024691357E-2</v>
      </c>
      <c r="I65" s="140" t="s">
        <v>406</v>
      </c>
      <c r="J65" s="3">
        <v>0.58299039780521267</v>
      </c>
      <c r="K65" s="3">
        <v>0.41700960219478733</v>
      </c>
      <c r="L65" s="3">
        <v>0.16323731138545952</v>
      </c>
      <c r="M65" s="3">
        <v>0.24554183813443073</v>
      </c>
      <c r="N65" s="152">
        <v>0.9135802469135802</v>
      </c>
      <c r="O65" s="3">
        <v>0.22908093278463648</v>
      </c>
      <c r="P65" s="152">
        <v>6.112482853223594</v>
      </c>
      <c r="R65" s="183">
        <v>3</v>
      </c>
      <c r="S65" s="3">
        <v>3.6363636363636362E-2</v>
      </c>
      <c r="T65" s="3">
        <v>0.55151515151515151</v>
      </c>
      <c r="U65" s="3">
        <v>0.18787878787878787</v>
      </c>
      <c r="V65" s="3">
        <v>0.12121212121212122</v>
      </c>
      <c r="W65" s="3">
        <v>8.8888888888888892E-2</v>
      </c>
      <c r="X65" s="3">
        <v>1.4141414141414142E-2</v>
      </c>
      <c r="Y65" s="183">
        <v>3</v>
      </c>
      <c r="Z65" s="3">
        <f t="shared" si="7"/>
        <v>0.60202020202020201</v>
      </c>
      <c r="AA65" s="3">
        <f t="shared" si="8"/>
        <v>0.39797979797979799</v>
      </c>
      <c r="AB65" s="3">
        <v>0.11717171717171718</v>
      </c>
      <c r="AC65" s="3">
        <v>0.17373737373737375</v>
      </c>
      <c r="AD65" s="152">
        <v>0.81212121212121213</v>
      </c>
      <c r="AE65" s="3">
        <v>0.18181818181818182</v>
      </c>
      <c r="AF65" s="152">
        <v>6.2363636363636363</v>
      </c>
    </row>
    <row r="66" spans="2:32" x14ac:dyDescent="0.25">
      <c r="B66" s="140" t="s">
        <v>391</v>
      </c>
      <c r="C66" s="3">
        <v>5.6191467221644122E-2</v>
      </c>
      <c r="D66" s="3">
        <v>0.4869927159209157</v>
      </c>
      <c r="E66" s="3">
        <v>0.10093652445369407</v>
      </c>
      <c r="F66" s="3">
        <v>8.9490114464099893E-2</v>
      </c>
      <c r="G66" s="3">
        <v>0.24349635796045785</v>
      </c>
      <c r="H66" s="3">
        <v>2.2892819979188347E-2</v>
      </c>
      <c r="I66" s="140" t="s">
        <v>391</v>
      </c>
      <c r="J66" s="3">
        <v>0.56607700312174813</v>
      </c>
      <c r="K66" s="3">
        <v>0.43392299687825187</v>
      </c>
      <c r="L66" s="3">
        <v>0.11550468262226847</v>
      </c>
      <c r="M66" s="3">
        <v>0.2351716961498439</v>
      </c>
      <c r="N66" s="152">
        <v>0.93860561914672214</v>
      </c>
      <c r="O66" s="3">
        <v>0.2351716961498439</v>
      </c>
      <c r="P66" s="152">
        <v>6</v>
      </c>
      <c r="R66" s="183">
        <v>4</v>
      </c>
      <c r="S66" s="3">
        <v>3.4139402560455195E-2</v>
      </c>
      <c r="T66" s="3">
        <v>0.5604551920341394</v>
      </c>
      <c r="U66" s="3">
        <v>0.18776671408250356</v>
      </c>
      <c r="V66" s="3">
        <v>0.12802275960170698</v>
      </c>
      <c r="W66" s="3">
        <v>6.6856330014224752E-2</v>
      </c>
      <c r="X66" s="3">
        <v>2.2759601706970129E-2</v>
      </c>
      <c r="Y66" s="183">
        <v>4</v>
      </c>
      <c r="Z66" s="3">
        <f t="shared" si="7"/>
        <v>0.61735419630156474</v>
      </c>
      <c r="AA66" s="3">
        <f t="shared" si="8"/>
        <v>0.38264580369843526</v>
      </c>
      <c r="AB66" s="3">
        <v>0.13513513513513514</v>
      </c>
      <c r="AC66" s="3">
        <v>0.19630156472261737</v>
      </c>
      <c r="AD66" s="152">
        <v>0.82645803698435283</v>
      </c>
      <c r="AE66" s="3">
        <v>0.18492176386913228</v>
      </c>
      <c r="AF66" s="152">
        <v>6.3598862019914648</v>
      </c>
    </row>
    <row r="67" spans="2:32" x14ac:dyDescent="0.25">
      <c r="B67" s="140" t="s">
        <v>405</v>
      </c>
      <c r="C67" s="3">
        <v>4.2105263157894736E-2</v>
      </c>
      <c r="D67" s="3">
        <v>0.43684210526315792</v>
      </c>
      <c r="E67" s="3">
        <v>0.11315789473684211</v>
      </c>
      <c r="F67" s="3">
        <v>0.10131578947368421</v>
      </c>
      <c r="G67" s="3">
        <v>0.28552631578947368</v>
      </c>
      <c r="H67" s="3">
        <v>2.1052631578947368E-2</v>
      </c>
      <c r="I67" s="140" t="s">
        <v>405</v>
      </c>
      <c r="J67" s="3">
        <v>0.5</v>
      </c>
      <c r="K67" s="3">
        <v>0.5</v>
      </c>
      <c r="L67" s="3">
        <v>0.1</v>
      </c>
      <c r="M67" s="3">
        <v>0.23026315789473684</v>
      </c>
      <c r="N67" s="152">
        <v>0.92763157894736847</v>
      </c>
      <c r="O67" s="3">
        <v>0.25789473684210529</v>
      </c>
      <c r="P67" s="152">
        <v>5.6907894736842106</v>
      </c>
      <c r="R67" s="183">
        <v>5</v>
      </c>
      <c r="S67" s="3">
        <v>5.2173913043478258E-2</v>
      </c>
      <c r="T67" s="3">
        <v>0.62391304347826082</v>
      </c>
      <c r="U67" s="3">
        <v>0.15108695652173912</v>
      </c>
      <c r="V67" s="3">
        <v>8.1521739130434784E-2</v>
      </c>
      <c r="W67" s="3">
        <v>7.8260869565217397E-2</v>
      </c>
      <c r="X67" s="3">
        <v>1.3043478260869565E-2</v>
      </c>
      <c r="Y67" s="183">
        <v>5</v>
      </c>
      <c r="Z67" s="3">
        <f t="shared" si="7"/>
        <v>0.68913043478260871</v>
      </c>
      <c r="AA67" s="3">
        <f t="shared" si="8"/>
        <v>0.31086956521739129</v>
      </c>
      <c r="AB67" s="3">
        <v>0.14456521739130435</v>
      </c>
      <c r="AC67" s="3">
        <v>0.2326086956521739</v>
      </c>
      <c r="AD67" s="152">
        <v>0.91739130434782612</v>
      </c>
      <c r="AE67" s="3">
        <v>0.21956521739130436</v>
      </c>
      <c r="AF67" s="152">
        <v>6.6836956521739133</v>
      </c>
    </row>
    <row r="68" spans="2:32" x14ac:dyDescent="0.25">
      <c r="B68" s="9" t="s">
        <v>402</v>
      </c>
      <c r="C68" s="163">
        <v>6.4049586776859499E-2</v>
      </c>
      <c r="D68" s="163">
        <v>0.45867768595041325</v>
      </c>
      <c r="E68" s="163">
        <v>0.12190082644628099</v>
      </c>
      <c r="F68" s="164">
        <v>0.12396694214876033</v>
      </c>
      <c r="G68" s="164">
        <v>0.21074380165289255</v>
      </c>
      <c r="H68" s="163">
        <v>2.0661157024793389E-2</v>
      </c>
      <c r="I68" s="9" t="s">
        <v>402</v>
      </c>
      <c r="J68" s="163">
        <v>0.54338842975206614</v>
      </c>
      <c r="K68" s="163">
        <v>0.45661157024793386</v>
      </c>
      <c r="L68" s="163">
        <v>9.5041322314049589E-2</v>
      </c>
      <c r="M68" s="163">
        <v>0.24586776859504134</v>
      </c>
      <c r="N68" s="165">
        <v>0.96074380165289253</v>
      </c>
      <c r="O68" s="163">
        <v>0.24793388429752067</v>
      </c>
      <c r="P68" s="165">
        <v>5.9710743801652892</v>
      </c>
      <c r="R68" s="183">
        <v>6</v>
      </c>
      <c r="S68" s="3">
        <v>5.0091074681238613E-2</v>
      </c>
      <c r="T68" s="3">
        <v>0.61475409836065575</v>
      </c>
      <c r="U68" s="3">
        <v>0.15755919854280509</v>
      </c>
      <c r="V68" s="3">
        <v>8.5610200364298727E-2</v>
      </c>
      <c r="W68" s="3">
        <v>6.3752276867030971E-2</v>
      </c>
      <c r="X68" s="3">
        <v>2.8233151183970857E-2</v>
      </c>
      <c r="Y68" s="183">
        <v>6</v>
      </c>
      <c r="Z68" s="3">
        <f t="shared" si="7"/>
        <v>0.69307832422586524</v>
      </c>
      <c r="AA68" s="3">
        <f t="shared" si="8"/>
        <v>0.30692167577413476</v>
      </c>
      <c r="AB68" s="3">
        <v>0.13661202185792351</v>
      </c>
      <c r="AC68" s="3">
        <v>0.25136612021857924</v>
      </c>
      <c r="AD68" s="152">
        <v>0.85519125683060104</v>
      </c>
      <c r="AE68" s="3">
        <v>0.19307832422586521</v>
      </c>
      <c r="AF68" s="152">
        <v>6.7185792349726778</v>
      </c>
    </row>
    <row r="69" spans="2:32" x14ac:dyDescent="0.25">
      <c r="B69" s="253" t="s">
        <v>665</v>
      </c>
      <c r="C69" s="254"/>
      <c r="D69" s="254"/>
      <c r="E69" s="254"/>
      <c r="F69" s="254"/>
      <c r="G69" s="254"/>
      <c r="H69" s="254"/>
      <c r="I69" s="254"/>
      <c r="J69" s="254"/>
      <c r="K69" s="254"/>
      <c r="L69" s="254"/>
      <c r="M69" s="254"/>
      <c r="N69" s="254"/>
      <c r="O69" s="254"/>
      <c r="P69" s="255"/>
      <c r="R69" s="183">
        <v>7</v>
      </c>
      <c r="S69" s="3">
        <v>5.2466718872357085E-2</v>
      </c>
      <c r="T69" s="3">
        <v>0.62098668754894282</v>
      </c>
      <c r="U69" s="3">
        <v>0.15505090054815976</v>
      </c>
      <c r="V69" s="3">
        <v>9.2404072043852786E-2</v>
      </c>
      <c r="W69" s="3">
        <v>6.1863743148003129E-2</v>
      </c>
      <c r="X69" s="3">
        <v>1.7227877838684416E-2</v>
      </c>
      <c r="Y69" s="183">
        <v>7</v>
      </c>
      <c r="Z69" s="3">
        <f t="shared" si="7"/>
        <v>0.69068128425998432</v>
      </c>
      <c r="AA69" s="3">
        <f t="shared" si="8"/>
        <v>0.30931871574001568</v>
      </c>
      <c r="AB69" s="3">
        <v>0.16209866875489429</v>
      </c>
      <c r="AC69" s="3">
        <v>0.2255285826155051</v>
      </c>
      <c r="AD69" s="152">
        <v>0.90211433046202039</v>
      </c>
      <c r="AE69" s="3">
        <v>0.22787783868441661</v>
      </c>
      <c r="AF69" s="152">
        <v>6.7227877838684416</v>
      </c>
    </row>
    <row r="70" spans="2:32" ht="15.75" thickBot="1" x14ac:dyDescent="0.3">
      <c r="B70" s="140" t="s">
        <v>638</v>
      </c>
      <c r="C70" s="140" t="s">
        <v>602</v>
      </c>
      <c r="D70" s="140" t="s">
        <v>603</v>
      </c>
      <c r="E70" s="140" t="s">
        <v>604</v>
      </c>
      <c r="F70" s="140" t="s">
        <v>606</v>
      </c>
      <c r="G70" s="140" t="s">
        <v>605</v>
      </c>
      <c r="H70" s="140" t="s">
        <v>607</v>
      </c>
      <c r="I70" s="140" t="s">
        <v>638</v>
      </c>
      <c r="J70" s="140" t="s">
        <v>636</v>
      </c>
      <c r="K70" s="140" t="s">
        <v>637</v>
      </c>
      <c r="L70" s="140" t="s">
        <v>608</v>
      </c>
      <c r="M70" s="140" t="s">
        <v>628</v>
      </c>
      <c r="N70" s="140" t="s">
        <v>629</v>
      </c>
      <c r="O70" s="140" t="s">
        <v>630</v>
      </c>
      <c r="P70" s="140" t="s">
        <v>631</v>
      </c>
      <c r="R70" s="183">
        <v>8</v>
      </c>
      <c r="S70" s="3">
        <v>5.8084772370486655E-2</v>
      </c>
      <c r="T70" s="3">
        <v>0.63343799058084771</v>
      </c>
      <c r="U70" s="3">
        <v>0.14756671899529042</v>
      </c>
      <c r="V70" s="3">
        <v>7.1428571428571425E-2</v>
      </c>
      <c r="W70" s="3">
        <v>7.299843014128729E-2</v>
      </c>
      <c r="X70" s="3">
        <v>1.6483516483516484E-2</v>
      </c>
      <c r="Y70" s="183">
        <v>8</v>
      </c>
      <c r="Z70" s="163">
        <f t="shared" si="7"/>
        <v>0.70800627943485095</v>
      </c>
      <c r="AA70" s="3">
        <f t="shared" si="8"/>
        <v>0.29199372056514905</v>
      </c>
      <c r="AB70" s="3">
        <v>0.17032967032967034</v>
      </c>
      <c r="AC70" s="3">
        <v>0.27708006279434849</v>
      </c>
      <c r="AD70" s="152">
        <v>0.95447409733124022</v>
      </c>
      <c r="AE70" s="3">
        <v>0.23861852433281006</v>
      </c>
      <c r="AF70" s="152">
        <v>6.786499215070644</v>
      </c>
    </row>
    <row r="71" spans="2:32" ht="15.75" thickBot="1" x14ac:dyDescent="0.3">
      <c r="B71" s="140" t="s">
        <v>389</v>
      </c>
      <c r="C71" s="161">
        <v>6.6701680672268907E-2</v>
      </c>
      <c r="D71" s="161">
        <v>0.66334033613445376</v>
      </c>
      <c r="E71" s="161">
        <v>0.15336134453781514</v>
      </c>
      <c r="F71" s="161">
        <v>1.680672268907563E-2</v>
      </c>
      <c r="G71" s="161">
        <v>7.5630252100840331E-2</v>
      </c>
      <c r="H71" s="161">
        <v>2.4159663865546219E-2</v>
      </c>
      <c r="I71" s="140" t="s">
        <v>389</v>
      </c>
      <c r="J71" s="3">
        <v>0.75420168067226889</v>
      </c>
      <c r="K71" s="3">
        <v>0.24579831932773111</v>
      </c>
      <c r="L71" s="161">
        <v>0.30094537815126049</v>
      </c>
      <c r="M71" s="161">
        <v>0.27100840336134452</v>
      </c>
      <c r="N71" s="162">
        <v>1.0120798319327731</v>
      </c>
      <c r="O71" s="161">
        <v>0.25367647058823528</v>
      </c>
      <c r="P71" s="162">
        <v>7.0325630252100844</v>
      </c>
      <c r="R71" s="183">
        <v>9</v>
      </c>
      <c r="S71" s="3">
        <v>6.0557768924302792E-2</v>
      </c>
      <c r="T71" s="3">
        <v>0.650996015936255</v>
      </c>
      <c r="U71" s="3">
        <v>0.13147410358565736</v>
      </c>
      <c r="V71" s="3">
        <v>6.8525896414342632E-2</v>
      </c>
      <c r="W71" s="3">
        <v>6.7729083665338641E-2</v>
      </c>
      <c r="X71" s="3">
        <v>2.0717131474103586E-2</v>
      </c>
      <c r="Y71" s="181">
        <v>9</v>
      </c>
      <c r="Z71" s="187">
        <f t="shared" si="7"/>
        <v>0.73227091633466135</v>
      </c>
      <c r="AA71" s="186">
        <f t="shared" si="8"/>
        <v>0.26772908366533865</v>
      </c>
      <c r="AB71" s="3">
        <v>0.18725099601593626</v>
      </c>
      <c r="AC71" s="3">
        <v>0.26693227091633465</v>
      </c>
      <c r="AD71" s="152">
        <v>0.94023904382470125</v>
      </c>
      <c r="AE71" s="3">
        <v>0.23266932270916335</v>
      </c>
      <c r="AF71" s="152">
        <v>6.9003984063745021</v>
      </c>
    </row>
    <row r="72" spans="2:32" x14ac:dyDescent="0.25">
      <c r="B72" s="140" t="s">
        <v>394</v>
      </c>
      <c r="C72" s="161">
        <v>0.16365979381443299</v>
      </c>
      <c r="D72" s="161">
        <v>0.67268041237113407</v>
      </c>
      <c r="E72" s="161">
        <v>0.15850515463917525</v>
      </c>
      <c r="F72" s="161">
        <v>2.5773195876288658E-2</v>
      </c>
      <c r="G72" s="161">
        <v>8.6340206185567009E-2</v>
      </c>
      <c r="H72" s="161">
        <v>1.4175257731958763E-2</v>
      </c>
      <c r="I72" s="140" t="s">
        <v>394</v>
      </c>
      <c r="J72" s="3">
        <v>0.85051546391752575</v>
      </c>
      <c r="K72" s="3">
        <v>0.14948453608247425</v>
      </c>
      <c r="L72" s="161">
        <v>0.20747422680412372</v>
      </c>
      <c r="M72" s="161">
        <v>0.28350515463917525</v>
      </c>
      <c r="N72" s="162">
        <v>1.0953608247422681</v>
      </c>
      <c r="O72" s="161">
        <v>0.28092783505154639</v>
      </c>
      <c r="P72" s="162">
        <v>6.8801546391752577</v>
      </c>
      <c r="R72" s="183">
        <v>10</v>
      </c>
      <c r="S72" s="3">
        <v>5.0816696914700546E-2</v>
      </c>
      <c r="T72" s="3">
        <v>0.62704174228675136</v>
      </c>
      <c r="U72" s="3">
        <v>0.1588021778584392</v>
      </c>
      <c r="V72" s="3">
        <v>7.7132486388384755E-2</v>
      </c>
      <c r="W72" s="3">
        <v>5.8983666061705992E-2</v>
      </c>
      <c r="X72" s="3">
        <v>2.7223230490018149E-2</v>
      </c>
      <c r="Y72" s="183">
        <v>10</v>
      </c>
      <c r="Z72" s="157">
        <f t="shared" si="7"/>
        <v>0.70508166969147013</v>
      </c>
      <c r="AA72" s="3">
        <f t="shared" si="8"/>
        <v>0.29491833030852987</v>
      </c>
      <c r="AB72" s="3">
        <v>0.19691470054446461</v>
      </c>
      <c r="AC72" s="3">
        <v>0.2558983666061706</v>
      </c>
      <c r="AD72" s="152">
        <v>0.94918330308529941</v>
      </c>
      <c r="AE72" s="3">
        <v>0.2413793103448276</v>
      </c>
      <c r="AF72" s="152">
        <v>6.7613430127041738</v>
      </c>
    </row>
    <row r="73" spans="2:32" x14ac:dyDescent="0.25">
      <c r="B73" s="140" t="s">
        <v>401</v>
      </c>
      <c r="C73" s="161">
        <v>4.228855721393035E-2</v>
      </c>
      <c r="D73" s="161">
        <v>0.62686567164179108</v>
      </c>
      <c r="E73" s="161">
        <v>0.18407960199004975</v>
      </c>
      <c r="F73" s="161">
        <v>3.482587064676617E-2</v>
      </c>
      <c r="G73" s="161">
        <v>9.4527363184079602E-2</v>
      </c>
      <c r="H73" s="161">
        <v>1.7412935323383085E-2</v>
      </c>
      <c r="I73" s="140" t="s">
        <v>401</v>
      </c>
      <c r="J73" s="3">
        <v>0.68656716417910446</v>
      </c>
      <c r="K73" s="3">
        <v>0.31343283582089554</v>
      </c>
      <c r="L73" s="161">
        <v>0.18159203980099503</v>
      </c>
      <c r="M73" s="161">
        <v>0.26119402985074625</v>
      </c>
      <c r="N73" s="162">
        <v>1.1268656716417911</v>
      </c>
      <c r="O73" s="161">
        <v>0.30597014925373134</v>
      </c>
      <c r="P73" s="162">
        <v>6.6492537313432836</v>
      </c>
      <c r="R73" s="183">
        <v>11</v>
      </c>
      <c r="S73" s="3">
        <v>6.5081351689612016E-2</v>
      </c>
      <c r="T73" s="3">
        <v>0.60700876095118894</v>
      </c>
      <c r="U73" s="3">
        <v>0.16896120150187735</v>
      </c>
      <c r="V73" s="3">
        <v>7.1339173967459327E-2</v>
      </c>
      <c r="W73" s="3">
        <v>6.1326658322903627E-2</v>
      </c>
      <c r="X73" s="3">
        <v>2.6282853566958697E-2</v>
      </c>
      <c r="Y73" s="183">
        <v>11</v>
      </c>
      <c r="Z73" s="3">
        <f t="shared" si="7"/>
        <v>0.69837296620775968</v>
      </c>
      <c r="AA73" s="3">
        <f t="shared" si="8"/>
        <v>0.30162703379224032</v>
      </c>
      <c r="AB73" s="3">
        <v>0.16645807259073842</v>
      </c>
      <c r="AC73" s="3">
        <v>0.29286608260325409</v>
      </c>
      <c r="AD73" s="152">
        <v>0.99249061326658328</v>
      </c>
      <c r="AE73" s="3">
        <v>0.24780976220275344</v>
      </c>
      <c r="AF73" s="152">
        <v>6.8022528160200251</v>
      </c>
    </row>
    <row r="74" spans="2:32" x14ac:dyDescent="0.25">
      <c r="B74" s="140" t="s">
        <v>400</v>
      </c>
      <c r="C74" s="161">
        <v>4.5454545454545456E-2</v>
      </c>
      <c r="D74" s="161">
        <v>0.57272727272727275</v>
      </c>
      <c r="E74" s="161">
        <v>0.21212121212121213</v>
      </c>
      <c r="F74" s="161">
        <v>2.7272727272727271E-2</v>
      </c>
      <c r="G74" s="161">
        <v>0.11515151515151516</v>
      </c>
      <c r="H74" s="161">
        <v>2.7272727272727271E-2</v>
      </c>
      <c r="I74" s="140" t="s">
        <v>400</v>
      </c>
      <c r="J74" s="3">
        <v>0.64545454545454539</v>
      </c>
      <c r="K74" s="3">
        <v>0.35454545454545461</v>
      </c>
      <c r="L74" s="161">
        <v>0.14242424242424243</v>
      </c>
      <c r="M74" s="161">
        <v>0.2878787878787879</v>
      </c>
      <c r="N74" s="162">
        <v>1.0818181818181818</v>
      </c>
      <c r="O74" s="161">
        <v>0.27878787878787881</v>
      </c>
      <c r="P74" s="162">
        <v>6.5333333333333332</v>
      </c>
      <c r="R74" s="183">
        <v>12</v>
      </c>
      <c r="S74" s="3">
        <v>5.89171974522293E-2</v>
      </c>
      <c r="T74" s="3">
        <v>0.57484076433121023</v>
      </c>
      <c r="U74" s="3">
        <v>0.17675159235668789</v>
      </c>
      <c r="V74" s="3">
        <v>8.1210191082802544E-2</v>
      </c>
      <c r="W74" s="3">
        <v>8.4394904458598721E-2</v>
      </c>
      <c r="X74" s="3">
        <v>2.3885350318471339E-2</v>
      </c>
      <c r="Y74" s="183">
        <v>12</v>
      </c>
      <c r="Z74" s="3">
        <f t="shared" si="7"/>
        <v>0.65764331210191096</v>
      </c>
      <c r="AA74" s="3">
        <f t="shared" si="8"/>
        <v>0.34235668789808904</v>
      </c>
      <c r="AB74" s="3">
        <v>0.19585987261146498</v>
      </c>
      <c r="AC74" s="3">
        <v>0.2643312101910828</v>
      </c>
      <c r="AD74" s="152">
        <v>1.0334394904458599</v>
      </c>
      <c r="AE74" s="3">
        <v>0.24363057324840764</v>
      </c>
      <c r="AF74" s="152">
        <v>6.5700636942675157</v>
      </c>
    </row>
    <row r="75" spans="2:32" x14ac:dyDescent="0.25">
      <c r="B75" s="140" t="s">
        <v>403</v>
      </c>
      <c r="C75" s="161">
        <v>6.043956043956044E-2</v>
      </c>
      <c r="D75" s="161">
        <v>0.55494505494505497</v>
      </c>
      <c r="E75" s="161">
        <v>0.21428571428571427</v>
      </c>
      <c r="F75" s="161">
        <v>2.7472527472527472E-2</v>
      </c>
      <c r="G75" s="161">
        <v>0.12087912087912088</v>
      </c>
      <c r="H75" s="161">
        <v>2.197802197802198E-2</v>
      </c>
      <c r="I75" s="140" t="s">
        <v>403</v>
      </c>
      <c r="J75" s="3">
        <v>0.63736263736263743</v>
      </c>
      <c r="K75" s="3">
        <v>0.36263736263736257</v>
      </c>
      <c r="L75" s="161">
        <v>8.2417582417582416E-2</v>
      </c>
      <c r="M75" s="161">
        <v>0.27472527472527475</v>
      </c>
      <c r="N75" s="162">
        <v>0.98901098901098905</v>
      </c>
      <c r="O75" s="161">
        <v>0.25824175824175827</v>
      </c>
      <c r="P75" s="162">
        <v>6.6318681318681323</v>
      </c>
      <c r="R75" s="183">
        <v>13</v>
      </c>
      <c r="S75" s="3">
        <v>7.605633802816901E-2</v>
      </c>
      <c r="T75" s="3">
        <v>0.60563380281690138</v>
      </c>
      <c r="U75" s="3">
        <v>0.15211267605633802</v>
      </c>
      <c r="V75" s="3">
        <v>7.0422535211267609E-2</v>
      </c>
      <c r="W75" s="3">
        <v>7.8873239436619724E-2</v>
      </c>
      <c r="X75" s="3">
        <v>1.6901408450704224E-2</v>
      </c>
      <c r="Y75" s="183">
        <v>13</v>
      </c>
      <c r="Z75" s="3">
        <f t="shared" si="7"/>
        <v>0.69859154929577461</v>
      </c>
      <c r="AA75" s="3">
        <f t="shared" si="8"/>
        <v>0.30140845070422539</v>
      </c>
      <c r="AB75" s="3">
        <v>0.19436619718309858</v>
      </c>
      <c r="AC75" s="3">
        <v>0.28732394366197184</v>
      </c>
      <c r="AD75" s="152">
        <v>1.0676056338028168</v>
      </c>
      <c r="AE75" s="3">
        <v>0.27323943661971833</v>
      </c>
      <c r="AF75" s="152">
        <v>6.7661971830985914</v>
      </c>
    </row>
    <row r="76" spans="2:32" x14ac:dyDescent="0.25">
      <c r="B76" s="140" t="s">
        <v>392</v>
      </c>
      <c r="C76" s="161">
        <v>6.1716171617161718E-2</v>
      </c>
      <c r="D76" s="161">
        <v>0.59240924092409242</v>
      </c>
      <c r="E76" s="161">
        <v>0.16138613861386139</v>
      </c>
      <c r="F76" s="161">
        <v>7.3927392739273928E-2</v>
      </c>
      <c r="G76" s="161">
        <v>8.1518151815181517E-2</v>
      </c>
      <c r="H76" s="161">
        <v>2.9042904290429043E-2</v>
      </c>
      <c r="I76" s="140" t="s">
        <v>392</v>
      </c>
      <c r="J76" s="3">
        <v>0.68316831683168311</v>
      </c>
      <c r="K76" s="3">
        <v>0.31683168316831689</v>
      </c>
      <c r="L76" s="161">
        <v>0.21914191419141915</v>
      </c>
      <c r="M76" s="161">
        <v>0.26303630363036301</v>
      </c>
      <c r="N76" s="162">
        <v>0.96930693069306928</v>
      </c>
      <c r="O76" s="161">
        <v>0.24290429042904291</v>
      </c>
      <c r="P76" s="162">
        <v>6.667986798679868</v>
      </c>
      <c r="R76" s="183">
        <v>14</v>
      </c>
      <c r="S76" s="3">
        <v>6.1224489795918366E-2</v>
      </c>
      <c r="T76" s="3">
        <v>0.60816326530612241</v>
      </c>
      <c r="U76" s="3">
        <v>0.15510204081632653</v>
      </c>
      <c r="V76" s="3">
        <v>8.9795918367346933E-2</v>
      </c>
      <c r="W76" s="3">
        <v>7.7551020408163265E-2</v>
      </c>
      <c r="X76" s="3">
        <v>8.1632653061224497E-3</v>
      </c>
      <c r="Y76" s="183">
        <v>14</v>
      </c>
      <c r="Z76" s="3">
        <f t="shared" si="7"/>
        <v>0.67755102040816317</v>
      </c>
      <c r="AA76" s="3">
        <f t="shared" si="8"/>
        <v>0.32244897959183683</v>
      </c>
      <c r="AB76" s="3">
        <v>0.20816326530612245</v>
      </c>
      <c r="AC76" s="3">
        <v>0.27755102040816326</v>
      </c>
      <c r="AD76" s="152">
        <v>1.1877551020408164</v>
      </c>
      <c r="AE76" s="3">
        <v>0.34285714285714286</v>
      </c>
      <c r="AF76" s="152">
        <v>6.6204081632653065</v>
      </c>
    </row>
    <row r="77" spans="2:32" x14ac:dyDescent="0.25">
      <c r="B77" s="140" t="s">
        <v>388</v>
      </c>
      <c r="C77" s="161">
        <v>5.4997817546922741E-2</v>
      </c>
      <c r="D77" s="161">
        <v>0.62112614578786551</v>
      </c>
      <c r="E77" s="161">
        <v>0.14884329986905281</v>
      </c>
      <c r="F77" s="161">
        <v>5.4997817546922741E-2</v>
      </c>
      <c r="G77" s="161">
        <v>8.4242688782191183E-2</v>
      </c>
      <c r="H77" s="161">
        <v>3.579223046704496E-2</v>
      </c>
      <c r="I77" s="140" t="s">
        <v>388</v>
      </c>
      <c r="J77" s="3">
        <v>0.71191619380183324</v>
      </c>
      <c r="K77" s="3">
        <v>0.28808380619816676</v>
      </c>
      <c r="L77" s="161">
        <v>0.15582714971628109</v>
      </c>
      <c r="M77" s="161">
        <v>0.27629855958096899</v>
      </c>
      <c r="N77" s="162">
        <v>1.0061108686163247</v>
      </c>
      <c r="O77" s="161">
        <v>0.24312527280663465</v>
      </c>
      <c r="P77" s="162">
        <v>6.7992143168921872</v>
      </c>
      <c r="R77" s="183">
        <v>15</v>
      </c>
      <c r="S77" s="3">
        <v>5.9259259259259262E-2</v>
      </c>
      <c r="T77" s="3">
        <v>0.51111111111111107</v>
      </c>
      <c r="U77" s="3">
        <v>0.14074074074074075</v>
      </c>
      <c r="V77" s="3">
        <v>0.14074074074074075</v>
      </c>
      <c r="W77" s="3">
        <v>0.1037037037037037</v>
      </c>
      <c r="X77" s="3">
        <v>4.4444444444444446E-2</v>
      </c>
      <c r="Y77" s="183">
        <v>15</v>
      </c>
      <c r="Z77" s="3">
        <f t="shared" si="7"/>
        <v>0.6148148148148147</v>
      </c>
      <c r="AA77" s="3">
        <f t="shared" si="8"/>
        <v>0.3851851851851853</v>
      </c>
      <c r="AB77" s="3">
        <v>0.17037037037037037</v>
      </c>
      <c r="AC77" s="3">
        <v>0.29629629629629628</v>
      </c>
      <c r="AD77" s="152">
        <v>1.1703703703703703</v>
      </c>
      <c r="AE77" s="3">
        <v>0.29629629629629628</v>
      </c>
      <c r="AF77" s="152">
        <v>6.2592592592592595</v>
      </c>
    </row>
    <row r="78" spans="2:32" x14ac:dyDescent="0.25">
      <c r="B78" s="140" t="s">
        <v>397</v>
      </c>
      <c r="C78" s="161">
        <v>6.5885797950219621E-2</v>
      </c>
      <c r="D78" s="161">
        <v>0.55636896046852125</v>
      </c>
      <c r="E78" s="161">
        <v>0.15739385065885797</v>
      </c>
      <c r="F78" s="161">
        <v>9.8828696925329432E-2</v>
      </c>
      <c r="G78" s="161">
        <v>8.8579795021961935E-2</v>
      </c>
      <c r="H78" s="161">
        <v>3.2942898975109811E-2</v>
      </c>
      <c r="I78" s="140" t="s">
        <v>397</v>
      </c>
      <c r="J78" s="3">
        <v>0.65519765739385072</v>
      </c>
      <c r="K78" s="3">
        <v>0.34480234260614928</v>
      </c>
      <c r="L78" s="161">
        <v>0.14055636896046853</v>
      </c>
      <c r="M78" s="161">
        <v>0.26061493411420206</v>
      </c>
      <c r="N78" s="162">
        <v>0.99341142020497808</v>
      </c>
      <c r="O78" s="161">
        <v>0.25768667642752563</v>
      </c>
      <c r="P78" s="162">
        <v>6.5519765739385063</v>
      </c>
      <c r="R78" s="183">
        <v>16</v>
      </c>
      <c r="S78" s="3">
        <v>1.6949152542372881E-2</v>
      </c>
      <c r="T78" s="3">
        <v>0.50847457627118642</v>
      </c>
      <c r="U78" s="3">
        <v>0.1864406779661017</v>
      </c>
      <c r="V78" s="3">
        <v>0.13559322033898305</v>
      </c>
      <c r="W78" s="3">
        <v>0.11864406779661017</v>
      </c>
      <c r="X78" s="3">
        <v>3.3898305084745763E-2</v>
      </c>
      <c r="Y78" s="183">
        <v>16</v>
      </c>
      <c r="Z78" s="3">
        <f t="shared" si="7"/>
        <v>0.55932203389830504</v>
      </c>
      <c r="AA78" s="3">
        <f t="shared" si="8"/>
        <v>0.44067796610169496</v>
      </c>
      <c r="AB78" s="3">
        <v>0.20338983050847459</v>
      </c>
      <c r="AC78" s="3">
        <v>0.22033898305084745</v>
      </c>
      <c r="AD78" s="152">
        <v>1.2203389830508475</v>
      </c>
      <c r="AE78" s="3">
        <v>0.3559322033898305</v>
      </c>
      <c r="AF78" s="152">
        <v>5.9491525423728815</v>
      </c>
    </row>
    <row r="79" spans="2:32" x14ac:dyDescent="0.25">
      <c r="B79" s="140" t="s">
        <v>390</v>
      </c>
      <c r="C79" s="161">
        <v>6.4910630291627469E-2</v>
      </c>
      <c r="D79" s="161">
        <v>0.61147695202257757</v>
      </c>
      <c r="E79" s="161">
        <v>0.11382878645343368</v>
      </c>
      <c r="F79" s="161">
        <v>0.10818438381937912</v>
      </c>
      <c r="G79" s="161">
        <v>7.61994355597366E-2</v>
      </c>
      <c r="H79" s="161">
        <v>2.5399811853245531E-2</v>
      </c>
      <c r="I79" s="140" t="s">
        <v>390</v>
      </c>
      <c r="J79" s="3">
        <v>0.70178739416745062</v>
      </c>
      <c r="K79" s="3">
        <v>0.29821260583254938</v>
      </c>
      <c r="L79" s="161">
        <v>0.12699905926622765</v>
      </c>
      <c r="M79" s="161">
        <v>0.25493885230479774</v>
      </c>
      <c r="N79" s="162">
        <v>0.91439322671683909</v>
      </c>
      <c r="O79" s="161">
        <v>0.21825023518344308</v>
      </c>
      <c r="P79" s="162">
        <v>6.763875823142051</v>
      </c>
      <c r="R79" s="183">
        <v>17</v>
      </c>
      <c r="S79" s="3">
        <v>0.25</v>
      </c>
      <c r="T79" s="3">
        <v>0.375</v>
      </c>
      <c r="U79" s="3">
        <v>0.125</v>
      </c>
      <c r="V79" s="3">
        <v>0.125</v>
      </c>
      <c r="W79" s="3">
        <v>0.125</v>
      </c>
      <c r="X79" s="3">
        <v>0</v>
      </c>
      <c r="Y79" s="183">
        <v>17</v>
      </c>
      <c r="Z79" s="3">
        <f t="shared" si="7"/>
        <v>0.625</v>
      </c>
      <c r="AA79" s="3">
        <f t="shared" si="8"/>
        <v>0.375</v>
      </c>
      <c r="AB79" s="3">
        <v>0</v>
      </c>
      <c r="AC79" s="3">
        <v>0.25</v>
      </c>
      <c r="AD79" s="152">
        <v>1.375</v>
      </c>
      <c r="AE79" s="3">
        <v>0.25</v>
      </c>
      <c r="AF79" s="152">
        <v>6.875</v>
      </c>
    </row>
    <row r="80" spans="2:32" x14ac:dyDescent="0.25">
      <c r="B80" s="140" t="s">
        <v>393</v>
      </c>
      <c r="C80" s="161">
        <v>5.2964042759961125E-2</v>
      </c>
      <c r="D80" s="161">
        <v>0.61273080660835766</v>
      </c>
      <c r="E80" s="161">
        <v>0.14285714285714285</v>
      </c>
      <c r="F80" s="161">
        <v>7.6287657920310975E-2</v>
      </c>
      <c r="G80" s="161">
        <v>8.7949465500485907E-2</v>
      </c>
      <c r="H80" s="161">
        <v>2.7210884353741496E-2</v>
      </c>
      <c r="I80" s="140" t="s">
        <v>393</v>
      </c>
      <c r="J80" s="3">
        <v>0.69290573372206032</v>
      </c>
      <c r="K80" s="3">
        <v>0.30709426627793968</v>
      </c>
      <c r="L80" s="161">
        <v>0.21768707482993196</v>
      </c>
      <c r="M80" s="161">
        <v>0.27210884353741499</v>
      </c>
      <c r="N80" s="162">
        <v>0.97473275024295436</v>
      </c>
      <c r="O80" s="161">
        <v>0.24052478134110788</v>
      </c>
      <c r="P80" s="162">
        <v>6.6972789115646263</v>
      </c>
    </row>
    <row r="81" spans="2:16" ht="15.75" thickBot="1" x14ac:dyDescent="0.3">
      <c r="B81" s="140" t="s">
        <v>404</v>
      </c>
      <c r="C81" s="161">
        <v>5.5512118842845973E-2</v>
      </c>
      <c r="D81" s="161">
        <v>0.65676309616888195</v>
      </c>
      <c r="E81" s="161">
        <v>0.12431587177482409</v>
      </c>
      <c r="F81" s="193">
        <v>6.8021892103205625E-2</v>
      </c>
      <c r="G81" s="161">
        <v>6.7240031274433149E-2</v>
      </c>
      <c r="H81" s="161">
        <v>2.8146989835809225E-2</v>
      </c>
      <c r="I81" s="140" t="s">
        <v>404</v>
      </c>
      <c r="J81" s="3">
        <v>0.74042220484753718</v>
      </c>
      <c r="K81" s="3">
        <v>0.25957779515246282</v>
      </c>
      <c r="L81" s="161">
        <v>0.17200938232994528</v>
      </c>
      <c r="M81" s="161">
        <v>0.25957779515246288</v>
      </c>
      <c r="N81" s="162">
        <v>1</v>
      </c>
      <c r="O81" s="161">
        <v>0.26192337763878032</v>
      </c>
      <c r="P81" s="162">
        <v>6.9046129788897579</v>
      </c>
    </row>
    <row r="82" spans="2:16" ht="15.75" thickBot="1" x14ac:dyDescent="0.3">
      <c r="B82" s="140" t="s">
        <v>399</v>
      </c>
      <c r="C82" s="161">
        <v>3.9348710990502037E-2</v>
      </c>
      <c r="D82" s="161">
        <v>0.56987788331071909</v>
      </c>
      <c r="E82" s="191">
        <v>0.12211668928086838</v>
      </c>
      <c r="F82" s="195">
        <v>0.16010854816824965</v>
      </c>
      <c r="G82" s="192">
        <v>8.0054274084124827E-2</v>
      </c>
      <c r="H82" s="161">
        <v>2.8493894165535955E-2</v>
      </c>
      <c r="I82" s="140" t="s">
        <v>399</v>
      </c>
      <c r="J82" s="3">
        <v>0.63772048846675711</v>
      </c>
      <c r="K82" s="3">
        <v>0.36227951153324289</v>
      </c>
      <c r="L82" s="161">
        <v>0.10176390773405698</v>
      </c>
      <c r="M82" s="161">
        <v>0.25644504748982361</v>
      </c>
      <c r="N82" s="162">
        <v>0.99728629579375849</v>
      </c>
      <c r="O82" s="161">
        <v>0.23880597014925373</v>
      </c>
      <c r="P82" s="162">
        <v>6.3392130257801895</v>
      </c>
    </row>
    <row r="83" spans="2:16" x14ac:dyDescent="0.25">
      <c r="B83" s="140" t="s">
        <v>396</v>
      </c>
      <c r="C83" s="161">
        <v>8.0303030303030307E-2</v>
      </c>
      <c r="D83" s="161">
        <v>0.59393939393939399</v>
      </c>
      <c r="E83" s="161">
        <v>0.12121212121212122</v>
      </c>
      <c r="F83" s="194">
        <v>9.8484848484848481E-2</v>
      </c>
      <c r="G83" s="161">
        <v>8.6363636363636365E-2</v>
      </c>
      <c r="H83" s="161">
        <v>1.9696969696969695E-2</v>
      </c>
      <c r="I83" s="140" t="s">
        <v>396</v>
      </c>
      <c r="J83" s="3">
        <v>0.69393939393939397</v>
      </c>
      <c r="K83" s="3">
        <v>0.30606060606060603</v>
      </c>
      <c r="L83" s="161">
        <v>0.10909090909090909</v>
      </c>
      <c r="M83" s="161">
        <v>0.28636363636363638</v>
      </c>
      <c r="N83" s="162">
        <v>0.9363636363636364</v>
      </c>
      <c r="O83" s="161">
        <v>0.25303030303030305</v>
      </c>
      <c r="P83" s="162">
        <v>6.7651515151515156</v>
      </c>
    </row>
    <row r="84" spans="2:16" x14ac:dyDescent="0.25">
      <c r="B84" s="140" t="s">
        <v>395</v>
      </c>
      <c r="C84" s="161">
        <v>5.1391862955032119E-2</v>
      </c>
      <c r="D84" s="161">
        <v>0.56745182012847961</v>
      </c>
      <c r="E84" s="161">
        <v>0.13704496788008566</v>
      </c>
      <c r="F84" s="161">
        <v>0.11991434689507495</v>
      </c>
      <c r="G84" s="161">
        <v>8.9935760171306209E-2</v>
      </c>
      <c r="H84" s="161">
        <v>3.4261241970021415E-2</v>
      </c>
      <c r="I84" s="140" t="s">
        <v>395</v>
      </c>
      <c r="J84" s="3">
        <v>0.65310492505353324</v>
      </c>
      <c r="K84" s="3">
        <v>0.34689507494646676</v>
      </c>
      <c r="L84" s="161">
        <v>0.18201284796573874</v>
      </c>
      <c r="M84" s="161">
        <v>0.27837259100642398</v>
      </c>
      <c r="N84" s="162">
        <v>1.1605995717344755</v>
      </c>
      <c r="O84" s="161">
        <v>0.31049250535331907</v>
      </c>
      <c r="P84" s="162">
        <v>6.5139186295503215</v>
      </c>
    </row>
    <row r="85" spans="2:16" ht="15.75" thickBot="1" x14ac:dyDescent="0.3">
      <c r="B85" s="140" t="s">
        <v>398</v>
      </c>
      <c r="C85" s="161">
        <v>8.0527086383601759E-2</v>
      </c>
      <c r="D85" s="161">
        <v>0.60322108345534409</v>
      </c>
      <c r="E85" s="161">
        <v>8.4919472913616401E-2</v>
      </c>
      <c r="F85" s="193">
        <v>0.13909224011713031</v>
      </c>
      <c r="G85" s="161">
        <v>7.4670571010248904E-2</v>
      </c>
      <c r="H85" s="161">
        <v>1.7569546120058566E-2</v>
      </c>
      <c r="I85" s="140" t="s">
        <v>398</v>
      </c>
      <c r="J85" s="3">
        <v>0.70131771595900438</v>
      </c>
      <c r="K85" s="3">
        <v>0.29868228404099562</v>
      </c>
      <c r="L85" s="161">
        <v>0.1698389458272328</v>
      </c>
      <c r="M85" s="161">
        <v>0.25915080527086382</v>
      </c>
      <c r="N85" s="162">
        <v>0.9546120058565154</v>
      </c>
      <c r="O85" s="161">
        <v>0.23572474377745242</v>
      </c>
      <c r="P85" s="162">
        <v>6.7496339677891655</v>
      </c>
    </row>
    <row r="86" spans="2:16" ht="15.75" thickBot="1" x14ac:dyDescent="0.3">
      <c r="B86" s="140" t="s">
        <v>406</v>
      </c>
      <c r="C86" s="161">
        <v>6.4516129032258063E-2</v>
      </c>
      <c r="D86" s="161">
        <v>0.54032258064516125</v>
      </c>
      <c r="E86" s="191">
        <v>0.11290322580645161</v>
      </c>
      <c r="F86" s="195">
        <v>0.19758064516129031</v>
      </c>
      <c r="G86" s="192">
        <v>6.0483870967741937E-2</v>
      </c>
      <c r="H86" s="161">
        <v>2.4193548387096774E-2</v>
      </c>
      <c r="I86" s="140" t="s">
        <v>406</v>
      </c>
      <c r="J86" s="3">
        <v>0.62903225806451601</v>
      </c>
      <c r="K86" s="3">
        <v>0.37096774193548399</v>
      </c>
      <c r="L86" s="161">
        <v>0.15725806451612903</v>
      </c>
      <c r="M86" s="161">
        <v>0.25</v>
      </c>
      <c r="N86" s="162">
        <v>0.86693548387096775</v>
      </c>
      <c r="O86" s="161">
        <v>0.22983870967741934</v>
      </c>
      <c r="P86" s="162">
        <v>6.407258064516129</v>
      </c>
    </row>
    <row r="87" spans="2:16" ht="15.75" thickBot="1" x14ac:dyDescent="0.3">
      <c r="B87" s="140" t="s">
        <v>391</v>
      </c>
      <c r="C87" s="161">
        <v>6.5934065934065936E-2</v>
      </c>
      <c r="D87" s="161">
        <v>0.54065934065934063</v>
      </c>
      <c r="E87" s="191">
        <v>9.2307692307692313E-2</v>
      </c>
      <c r="F87" s="196">
        <v>0.2153846153846154</v>
      </c>
      <c r="G87" s="192">
        <v>5.9340659340659338E-2</v>
      </c>
      <c r="H87" s="161">
        <v>2.6373626373626374E-2</v>
      </c>
      <c r="I87" s="140" t="s">
        <v>391</v>
      </c>
      <c r="J87" s="3">
        <v>0.63296703296703294</v>
      </c>
      <c r="K87" s="3">
        <v>0.36703296703296706</v>
      </c>
      <c r="L87" s="161">
        <v>0.10989010989010989</v>
      </c>
      <c r="M87" s="161">
        <v>0.23516483516483516</v>
      </c>
      <c r="N87" s="162">
        <v>0.85274725274725272</v>
      </c>
      <c r="O87" s="161">
        <v>0.2021978021978022</v>
      </c>
      <c r="P87" s="162">
        <v>6.4</v>
      </c>
    </row>
    <row r="88" spans="2:16" ht="15.75" thickBot="1" x14ac:dyDescent="0.3">
      <c r="B88" s="140" t="s">
        <v>405</v>
      </c>
      <c r="C88" s="161">
        <v>8.0213903743315509E-2</v>
      </c>
      <c r="D88" s="161">
        <v>0.42780748663101603</v>
      </c>
      <c r="E88" s="191">
        <v>0.11229946524064172</v>
      </c>
      <c r="F88" s="196">
        <v>0.29144385026737968</v>
      </c>
      <c r="G88" s="192">
        <v>6.1497326203208559E-2</v>
      </c>
      <c r="H88" s="161">
        <v>2.6737967914438502E-2</v>
      </c>
      <c r="I88" s="140" t="s">
        <v>405</v>
      </c>
      <c r="J88" s="3">
        <v>0.53475935828877008</v>
      </c>
      <c r="K88" s="3">
        <v>0.46524064171122992</v>
      </c>
      <c r="L88" s="161">
        <v>8.2887700534759357E-2</v>
      </c>
      <c r="M88" s="161">
        <v>0.21925133689839571</v>
      </c>
      <c r="N88" s="162">
        <v>0.89839572192513373</v>
      </c>
      <c r="O88" s="161">
        <v>0.25668449197860965</v>
      </c>
      <c r="P88" s="162">
        <v>5.9679144385026737</v>
      </c>
    </row>
    <row r="89" spans="2:16" x14ac:dyDescent="0.25">
      <c r="B89" s="140" t="s">
        <v>402</v>
      </c>
      <c r="C89" s="161">
        <v>7.8947368421052627E-2</v>
      </c>
      <c r="D89" s="161">
        <v>0.51052631578947372</v>
      </c>
      <c r="E89" s="161">
        <v>0.13157894736842105</v>
      </c>
      <c r="F89" s="194">
        <v>0.16842105263157894</v>
      </c>
      <c r="G89" s="161">
        <v>8.9473684210526316E-2</v>
      </c>
      <c r="H89" s="161">
        <v>2.1052631578947368E-2</v>
      </c>
      <c r="I89" s="140" t="s">
        <v>402</v>
      </c>
      <c r="J89" s="3">
        <v>0.61052631578947369</v>
      </c>
      <c r="K89" s="3">
        <v>0.38947368421052631</v>
      </c>
      <c r="L89" s="161">
        <v>6.8421052631578952E-2</v>
      </c>
      <c r="M89" s="161">
        <v>0.18421052631578946</v>
      </c>
      <c r="N89" s="162">
        <v>0.96842105263157896</v>
      </c>
      <c r="O89" s="161">
        <v>0.25789473684210529</v>
      </c>
      <c r="P89" s="162">
        <v>6.2684210526315791</v>
      </c>
    </row>
    <row r="90" spans="2:16" x14ac:dyDescent="0.25">
      <c r="B90" s="253" t="s">
        <v>666</v>
      </c>
      <c r="C90" s="254"/>
      <c r="D90" s="254"/>
      <c r="E90" s="254"/>
      <c r="F90" s="254"/>
      <c r="G90" s="254"/>
      <c r="H90" s="254"/>
      <c r="I90" s="254"/>
      <c r="J90" s="254"/>
      <c r="K90" s="254"/>
      <c r="L90" s="254"/>
      <c r="M90" s="254"/>
      <c r="N90" s="254"/>
      <c r="O90" s="254"/>
      <c r="P90" s="255"/>
    </row>
    <row r="91" spans="2:16" x14ac:dyDescent="0.25">
      <c r="B91" s="140" t="s">
        <v>638</v>
      </c>
      <c r="C91" s="140" t="s">
        <v>602</v>
      </c>
      <c r="D91" s="140" t="s">
        <v>603</v>
      </c>
      <c r="E91" s="140" t="s">
        <v>604</v>
      </c>
      <c r="F91" s="140" t="s">
        <v>606</v>
      </c>
      <c r="G91" s="140" t="s">
        <v>605</v>
      </c>
      <c r="H91" s="140" t="s">
        <v>607</v>
      </c>
      <c r="I91" s="140" t="s">
        <v>638</v>
      </c>
      <c r="J91" s="140" t="s">
        <v>636</v>
      </c>
      <c r="K91" s="140" t="s">
        <v>637</v>
      </c>
      <c r="L91" s="140" t="s">
        <v>608</v>
      </c>
      <c r="M91" s="140" t="s">
        <v>628</v>
      </c>
      <c r="N91" s="140" t="s">
        <v>629</v>
      </c>
      <c r="O91" s="140" t="s">
        <v>630</v>
      </c>
      <c r="P91" s="140" t="s">
        <v>631</v>
      </c>
    </row>
    <row r="92" spans="2:16" x14ac:dyDescent="0.25">
      <c r="B92" s="140" t="s">
        <v>389</v>
      </c>
      <c r="C92" s="161">
        <v>4.7892720306513412E-2</v>
      </c>
      <c r="D92" s="161">
        <v>0.53825431034482762</v>
      </c>
      <c r="E92" s="161">
        <v>0.22473659003831417</v>
      </c>
      <c r="F92" s="161">
        <v>0.10781848659003831</v>
      </c>
      <c r="G92" s="161">
        <v>5.166427203065134E-2</v>
      </c>
      <c r="H92" s="161">
        <v>2.9633620689655173E-2</v>
      </c>
      <c r="I92" s="140" t="s">
        <v>389</v>
      </c>
      <c r="J92" s="3">
        <v>0.61578065134099613</v>
      </c>
      <c r="K92" s="3">
        <v>0.38421934865900387</v>
      </c>
      <c r="L92" s="161">
        <v>0.14744971264367815</v>
      </c>
      <c r="M92" s="161">
        <v>0.23880507662835249</v>
      </c>
      <c r="N92" s="162">
        <v>0.90331657088122608</v>
      </c>
      <c r="O92" s="161">
        <v>0.21396072796934865</v>
      </c>
      <c r="P92" s="162">
        <v>6.3470426245210732</v>
      </c>
    </row>
    <row r="93" spans="2:16" x14ac:dyDescent="0.25">
      <c r="B93" s="140" t="s">
        <v>394</v>
      </c>
      <c r="C93" s="161">
        <v>5.6016876879572693E-2</v>
      </c>
      <c r="D93" s="161">
        <v>0.53242964226401546</v>
      </c>
      <c r="E93" s="161">
        <v>0.21136496252075945</v>
      </c>
      <c r="F93" s="161">
        <v>0.10745545132187262</v>
      </c>
      <c r="G93" s="161">
        <v>5.8620225324296421E-2</v>
      </c>
      <c r="H93" s="161">
        <v>3.4112841689483371E-2</v>
      </c>
      <c r="I93" s="140" t="s">
        <v>394</v>
      </c>
      <c r="J93" s="3">
        <v>0.62255936083307151</v>
      </c>
      <c r="K93" s="3">
        <v>0.37744063916692849</v>
      </c>
      <c r="L93" s="161">
        <v>0.17213519457785359</v>
      </c>
      <c r="M93" s="161">
        <v>0.23304457112078639</v>
      </c>
      <c r="N93" s="162">
        <v>0.91893711566946457</v>
      </c>
      <c r="O93" s="161">
        <v>0.21737959513443153</v>
      </c>
      <c r="P93" s="162">
        <v>6.3923425647470715</v>
      </c>
    </row>
    <row r="94" spans="2:16" x14ac:dyDescent="0.25">
      <c r="B94" s="140" t="s">
        <v>401</v>
      </c>
      <c r="C94" s="161">
        <v>5.9236757167267895E-2</v>
      </c>
      <c r="D94" s="161">
        <v>0.53385228782988414</v>
      </c>
      <c r="E94" s="161">
        <v>0.21165749003227644</v>
      </c>
      <c r="F94" s="161">
        <v>0.10746155306626162</v>
      </c>
      <c r="G94" s="161">
        <v>5.5325612303018794E-2</v>
      </c>
      <c r="H94" s="161">
        <v>3.2466299601291056E-2</v>
      </c>
      <c r="I94" s="140" t="s">
        <v>401</v>
      </c>
      <c r="J94" s="3">
        <v>0.62555534459844309</v>
      </c>
      <c r="K94" s="3">
        <v>0.37444465540155691</v>
      </c>
      <c r="L94" s="161">
        <v>0.17509018416555913</v>
      </c>
      <c r="M94" s="161">
        <v>0.22817543193468767</v>
      </c>
      <c r="N94" s="162">
        <v>0.92527055249667745</v>
      </c>
      <c r="O94" s="161">
        <v>0.22270742358078602</v>
      </c>
      <c r="P94" s="162">
        <v>6.4037212834630717</v>
      </c>
    </row>
    <row r="95" spans="2:16" x14ac:dyDescent="0.25">
      <c r="B95" s="140" t="s">
        <v>400</v>
      </c>
      <c r="C95" s="161">
        <v>6.3471978448099917E-2</v>
      </c>
      <c r="D95" s="161">
        <v>0.5024286705579819</v>
      </c>
      <c r="E95" s="161">
        <v>0.22792767051716398</v>
      </c>
      <c r="F95" s="161">
        <v>0.11396383525858199</v>
      </c>
      <c r="G95" s="161">
        <v>5.4818564023021349E-2</v>
      </c>
      <c r="H95" s="161">
        <v>3.7389281195150822E-2</v>
      </c>
      <c r="I95" s="140" t="s">
        <v>400</v>
      </c>
      <c r="J95" s="3">
        <v>0.60328993020123267</v>
      </c>
      <c r="K95" s="3">
        <v>0.39671006979876733</v>
      </c>
      <c r="L95" s="161">
        <v>0.18396669251806197</v>
      </c>
      <c r="M95" s="161">
        <v>0.22821339646516184</v>
      </c>
      <c r="N95" s="162">
        <v>0.90501653128699133</v>
      </c>
      <c r="O95" s="161">
        <v>0.21278419527327647</v>
      </c>
      <c r="P95" s="162">
        <v>6.3410343279317525</v>
      </c>
    </row>
    <row r="96" spans="2:16" x14ac:dyDescent="0.25">
      <c r="B96" s="140" t="s">
        <v>403</v>
      </c>
      <c r="C96" s="161">
        <v>5.8833660569735803E-2</v>
      </c>
      <c r="D96" s="161">
        <v>0.50432296510626573</v>
      </c>
      <c r="E96" s="161">
        <v>0.23033998139919395</v>
      </c>
      <c r="F96" s="161">
        <v>0.10130550101615514</v>
      </c>
      <c r="G96" s="161">
        <v>6.8444077021115365E-2</v>
      </c>
      <c r="H96" s="161">
        <v>3.6753814887534014E-2</v>
      </c>
      <c r="I96" s="140" t="s">
        <v>403</v>
      </c>
      <c r="J96" s="3">
        <v>0.5999104405635356</v>
      </c>
      <c r="K96" s="3">
        <v>0.4000895594364644</v>
      </c>
      <c r="L96" s="161">
        <v>0.11876959112672661</v>
      </c>
      <c r="M96" s="161">
        <v>0.22331301023044331</v>
      </c>
      <c r="N96" s="162">
        <v>0.96514071165306048</v>
      </c>
      <c r="O96" s="161">
        <v>0.23860700630360648</v>
      </c>
      <c r="P96" s="162">
        <v>6.2975784506217494</v>
      </c>
    </row>
    <row r="97" spans="2:16" x14ac:dyDescent="0.25">
      <c r="B97" s="140" t="s">
        <v>392</v>
      </c>
      <c r="C97" s="161">
        <v>5.9159314997405295E-2</v>
      </c>
      <c r="D97" s="161">
        <v>0.51816294758692272</v>
      </c>
      <c r="E97" s="161">
        <v>0.21380384016606124</v>
      </c>
      <c r="F97" s="161">
        <v>9.8858329008822007E-2</v>
      </c>
      <c r="G97" s="161">
        <v>6.7981318111053457E-2</v>
      </c>
      <c r="H97" s="161">
        <v>4.2034250129735343E-2</v>
      </c>
      <c r="I97" s="140" t="s">
        <v>392</v>
      </c>
      <c r="J97" s="3">
        <v>0.61935651271406345</v>
      </c>
      <c r="K97" s="3">
        <v>0.38064348728593655</v>
      </c>
      <c r="L97" s="161">
        <v>0.23819408406850026</v>
      </c>
      <c r="M97" s="161">
        <v>0.24571873378308251</v>
      </c>
      <c r="N97" s="162">
        <v>0.9631551634665283</v>
      </c>
      <c r="O97" s="161">
        <v>0.22781525687597301</v>
      </c>
      <c r="P97" s="162">
        <v>6.3692267773741564</v>
      </c>
    </row>
    <row r="98" spans="2:16" x14ac:dyDescent="0.25">
      <c r="B98" s="140" t="s">
        <v>388</v>
      </c>
      <c r="C98" s="161">
        <v>6.1882251826385903E-2</v>
      </c>
      <c r="D98" s="161">
        <v>0.60378169316716801</v>
      </c>
      <c r="E98" s="161">
        <v>0.16158143532445207</v>
      </c>
      <c r="F98" s="161">
        <v>7.606360120326601E-2</v>
      </c>
      <c r="G98" s="161">
        <v>6.3601203266007739E-2</v>
      </c>
      <c r="H98" s="161">
        <v>3.3089815212720239E-2</v>
      </c>
      <c r="I98" s="140" t="s">
        <v>388</v>
      </c>
      <c r="J98" s="3">
        <v>0.69875376020627422</v>
      </c>
      <c r="K98" s="3">
        <v>0.30124623979372578</v>
      </c>
      <c r="L98" s="161">
        <v>0.1400945423291792</v>
      </c>
      <c r="M98" s="161">
        <v>0.25784271594327463</v>
      </c>
      <c r="N98" s="162">
        <v>0.95487752470992693</v>
      </c>
      <c r="O98" s="161">
        <v>0.22819080360979802</v>
      </c>
      <c r="P98" s="162">
        <v>6.7116458960034375</v>
      </c>
    </row>
    <row r="99" spans="2:16" x14ac:dyDescent="0.25">
      <c r="B99" s="140" t="s">
        <v>397</v>
      </c>
      <c r="C99" s="161">
        <v>7.0561017929438988E-2</v>
      </c>
      <c r="D99" s="161">
        <v>0.51098901098901095</v>
      </c>
      <c r="E99" s="161">
        <v>0.20936957779063042</v>
      </c>
      <c r="F99" s="161">
        <v>0.10150375939849623</v>
      </c>
      <c r="G99" s="161">
        <v>6.5355696934644297E-2</v>
      </c>
      <c r="H99" s="161">
        <v>4.2220936957779065E-2</v>
      </c>
      <c r="I99" s="140" t="s">
        <v>397</v>
      </c>
      <c r="J99" s="3">
        <v>0.62377096587622904</v>
      </c>
      <c r="K99" s="3">
        <v>0.37622903412377096</v>
      </c>
      <c r="L99" s="161">
        <v>0.17090803932909196</v>
      </c>
      <c r="M99" s="161">
        <v>0.25101214574898784</v>
      </c>
      <c r="N99" s="162">
        <v>0.99913244650086752</v>
      </c>
      <c r="O99" s="161">
        <v>0.25014459224985541</v>
      </c>
      <c r="P99" s="162">
        <v>6.4175824175824179</v>
      </c>
    </row>
    <row r="100" spans="2:16" x14ac:dyDescent="0.25">
      <c r="B100" s="140" t="s">
        <v>390</v>
      </c>
      <c r="C100" s="161">
        <v>5.7123655913978492E-2</v>
      </c>
      <c r="D100" s="161">
        <v>0.54032258064516125</v>
      </c>
      <c r="E100" s="161">
        <v>0.14045698924731181</v>
      </c>
      <c r="F100" s="161">
        <v>0.10685483870967742</v>
      </c>
      <c r="G100" s="161">
        <v>0.125</v>
      </c>
      <c r="H100" s="161">
        <v>3.0241935483870969E-2</v>
      </c>
      <c r="I100" s="140" t="s">
        <v>390</v>
      </c>
      <c r="J100" s="3">
        <v>0.62768817204301075</v>
      </c>
      <c r="K100" s="3">
        <v>0.37231182795698925</v>
      </c>
      <c r="L100" s="161">
        <v>0.13239247311827956</v>
      </c>
      <c r="M100" s="161">
        <v>0.23588709677419356</v>
      </c>
      <c r="N100" s="162">
        <v>0.92271505376344087</v>
      </c>
      <c r="O100" s="161">
        <v>0.22580645161290322</v>
      </c>
      <c r="P100" s="162">
        <v>6.373655913978495</v>
      </c>
    </row>
    <row r="101" spans="2:16" x14ac:dyDescent="0.25">
      <c r="B101" s="140" t="s">
        <v>393</v>
      </c>
      <c r="C101" s="161">
        <v>6.701836654943337E-2</v>
      </c>
      <c r="D101" s="161">
        <v>0.55021492770613523</v>
      </c>
      <c r="E101" s="161">
        <v>0.19792887846815163</v>
      </c>
      <c r="F101" s="161">
        <v>9.6131301289566234E-2</v>
      </c>
      <c r="G101" s="161">
        <v>5.3145760062524423E-2</v>
      </c>
      <c r="H101" s="161">
        <v>3.5560765924189136E-2</v>
      </c>
      <c r="I101" s="140" t="s">
        <v>393</v>
      </c>
      <c r="J101" s="3">
        <v>0.65279406017975772</v>
      </c>
      <c r="K101" s="3">
        <v>0.34720593982024228</v>
      </c>
      <c r="L101" s="161">
        <v>0.23563892145369286</v>
      </c>
      <c r="M101" s="161">
        <v>0.24306369675654552</v>
      </c>
      <c r="N101" s="162">
        <v>0.9620945681906995</v>
      </c>
      <c r="O101" s="161">
        <v>0.23524814380617429</v>
      </c>
      <c r="P101" s="162">
        <v>6.5351699882766709</v>
      </c>
    </row>
    <row r="102" spans="2:16" x14ac:dyDescent="0.25">
      <c r="B102" s="140" t="s">
        <v>404</v>
      </c>
      <c r="C102" s="161">
        <v>4.8271363339856488E-2</v>
      </c>
      <c r="D102" s="161">
        <v>0.62035225048923681</v>
      </c>
      <c r="E102" s="161">
        <v>0.15068493150684931</v>
      </c>
      <c r="F102" s="161">
        <v>6.5231572080887146E-2</v>
      </c>
      <c r="G102" s="161">
        <v>8.6105675146771032E-2</v>
      </c>
      <c r="H102" s="161">
        <v>2.9354207436399216E-2</v>
      </c>
      <c r="I102" s="140" t="s">
        <v>404</v>
      </c>
      <c r="J102" s="3">
        <v>0.69797782126549257</v>
      </c>
      <c r="K102" s="3">
        <v>0.30202217873450743</v>
      </c>
      <c r="L102" s="161">
        <v>0.13698630136986301</v>
      </c>
      <c r="M102" s="161">
        <v>0.25636007827788648</v>
      </c>
      <c r="N102" s="162">
        <v>0.93868232224396608</v>
      </c>
      <c r="O102" s="161">
        <v>0.23809523809523808</v>
      </c>
      <c r="P102" s="162">
        <v>6.666666666666667</v>
      </c>
    </row>
    <row r="103" spans="2:16" x14ac:dyDescent="0.25">
      <c r="B103" s="140" t="s">
        <v>399</v>
      </c>
      <c r="C103" s="161">
        <v>6.3486100676183321E-2</v>
      </c>
      <c r="D103" s="161">
        <v>0.54019534184823437</v>
      </c>
      <c r="E103" s="161">
        <v>0.17843726521412473</v>
      </c>
      <c r="F103" s="161">
        <v>7.8136739293764093E-2</v>
      </c>
      <c r="G103" s="161">
        <v>0.10593538692712247</v>
      </c>
      <c r="H103" s="161">
        <v>3.3809166040571E-2</v>
      </c>
      <c r="I103" s="140" t="s">
        <v>399</v>
      </c>
      <c r="J103" s="3">
        <v>0.63749060856498874</v>
      </c>
      <c r="K103" s="3">
        <v>0.36250939143501126</v>
      </c>
      <c r="L103" s="161">
        <v>0.11570247933884298</v>
      </c>
      <c r="M103" s="161">
        <v>0.24981217129977459</v>
      </c>
      <c r="N103" s="162">
        <v>1.0105184072126221</v>
      </c>
      <c r="O103" s="161">
        <v>0.26033057851239672</v>
      </c>
      <c r="P103" s="162">
        <v>6.4169797145003757</v>
      </c>
    </row>
    <row r="104" spans="2:16" x14ac:dyDescent="0.25">
      <c r="B104" s="140" t="s">
        <v>396</v>
      </c>
      <c r="C104" s="161">
        <v>5.8823529411764705E-2</v>
      </c>
      <c r="D104" s="161">
        <v>0.54522454142947496</v>
      </c>
      <c r="E104" s="161">
        <v>0.16951296647691336</v>
      </c>
      <c r="F104" s="161">
        <v>9.550917141049968E-2</v>
      </c>
      <c r="G104" s="161">
        <v>0.10815939278937381</v>
      </c>
      <c r="H104" s="161">
        <v>2.2770398481973434E-2</v>
      </c>
      <c r="I104" s="140" t="s">
        <v>396</v>
      </c>
      <c r="J104" s="3">
        <v>0.62681846932321317</v>
      </c>
      <c r="K104" s="3">
        <v>0.37318153067678683</v>
      </c>
      <c r="L104" s="161">
        <v>0.12713472485768501</v>
      </c>
      <c r="M104" s="161">
        <v>0.21252371916508539</v>
      </c>
      <c r="N104" s="162">
        <v>0.94117647058823528</v>
      </c>
      <c r="O104" s="161">
        <v>0.23466160657811511</v>
      </c>
      <c r="P104" s="162">
        <v>6.3965844402277039</v>
      </c>
    </row>
    <row r="105" spans="2:16" x14ac:dyDescent="0.25">
      <c r="B105" s="140" t="s">
        <v>395</v>
      </c>
      <c r="C105" s="161">
        <v>5.1162790697674418E-2</v>
      </c>
      <c r="D105" s="161">
        <v>0.52093023255813953</v>
      </c>
      <c r="E105" s="161">
        <v>0.17674418604651163</v>
      </c>
      <c r="F105" s="161">
        <v>8.6046511627906982E-2</v>
      </c>
      <c r="G105" s="161">
        <v>0.1248062015503876</v>
      </c>
      <c r="H105" s="161">
        <v>4.0310077519379844E-2</v>
      </c>
      <c r="I105" s="140" t="s">
        <v>395</v>
      </c>
      <c r="J105" s="3">
        <v>0.61240310077519378</v>
      </c>
      <c r="K105" s="3">
        <v>0.38759689922480622</v>
      </c>
      <c r="L105" s="161">
        <v>0.20852713178294574</v>
      </c>
      <c r="M105" s="161">
        <v>0.23875968992248062</v>
      </c>
      <c r="N105" s="162">
        <v>1.1031007751937985</v>
      </c>
      <c r="O105" s="161">
        <v>0.27829457364341087</v>
      </c>
      <c r="P105" s="162">
        <v>6.2418604651162788</v>
      </c>
    </row>
    <row r="106" spans="2:16" x14ac:dyDescent="0.25">
      <c r="B106" s="140" t="s">
        <v>398</v>
      </c>
      <c r="C106" s="161">
        <v>8.8848594741613787E-2</v>
      </c>
      <c r="D106" s="161">
        <v>0.60290117860380776</v>
      </c>
      <c r="E106" s="161">
        <v>9.6101541251133279E-2</v>
      </c>
      <c r="F106" s="161">
        <v>6.0743427017225751E-2</v>
      </c>
      <c r="G106" s="161">
        <v>0.11514052583862194</v>
      </c>
      <c r="H106" s="161">
        <v>3.6264732547597461E-2</v>
      </c>
      <c r="I106" s="140" t="s">
        <v>398</v>
      </c>
      <c r="J106" s="3">
        <v>0.72801450589301897</v>
      </c>
      <c r="K106" s="3">
        <v>0.27198549410698103</v>
      </c>
      <c r="L106" s="161">
        <v>0.20761559383499548</v>
      </c>
      <c r="M106" s="161">
        <v>0.23481414324569355</v>
      </c>
      <c r="N106" s="162">
        <v>0.97008159564823204</v>
      </c>
      <c r="O106" s="161">
        <v>0.23934723481414324</v>
      </c>
      <c r="P106" s="162">
        <v>6.8458748866727106</v>
      </c>
    </row>
    <row r="107" spans="2:16" x14ac:dyDescent="0.25">
      <c r="B107" s="140" t="s">
        <v>406</v>
      </c>
      <c r="C107" s="161">
        <v>7.0044709388971685E-2</v>
      </c>
      <c r="D107" s="161">
        <v>0.51117734724292097</v>
      </c>
      <c r="E107" s="161">
        <v>0.15797317436661698</v>
      </c>
      <c r="F107" s="161">
        <v>8.4947839046199708E-2</v>
      </c>
      <c r="G107" s="161">
        <v>0.14605067064083457</v>
      </c>
      <c r="H107" s="161">
        <v>2.9806259314456036E-2</v>
      </c>
      <c r="I107" s="140" t="s">
        <v>406</v>
      </c>
      <c r="J107" s="3">
        <v>0.61102831594634865</v>
      </c>
      <c r="K107" s="3">
        <v>0.38897168405365135</v>
      </c>
      <c r="L107" s="161">
        <v>0.18032786885245902</v>
      </c>
      <c r="M107" s="161">
        <v>0.24888226527570789</v>
      </c>
      <c r="N107" s="162">
        <v>0.97019374068554398</v>
      </c>
      <c r="O107" s="161">
        <v>0.24590163934426229</v>
      </c>
      <c r="P107" s="162">
        <v>6.2697466467958272</v>
      </c>
    </row>
    <row r="108" spans="2:16" x14ac:dyDescent="0.25">
      <c r="B108" s="140" t="s">
        <v>391</v>
      </c>
      <c r="C108" s="161">
        <v>6.6985645933014357E-2</v>
      </c>
      <c r="D108" s="161">
        <v>0.51674641148325362</v>
      </c>
      <c r="E108" s="161">
        <v>9.9282296650717708E-2</v>
      </c>
      <c r="F108" s="161">
        <v>6.4593301435406703E-2</v>
      </c>
      <c r="G108" s="161">
        <v>0.23086124401913877</v>
      </c>
      <c r="H108" s="161">
        <v>2.1531100478468901E-2</v>
      </c>
      <c r="I108" s="140" t="s">
        <v>391</v>
      </c>
      <c r="J108" s="3">
        <v>0.60526315789473695</v>
      </c>
      <c r="K108" s="3">
        <v>0.39473684210526305</v>
      </c>
      <c r="L108" s="161">
        <v>0.13636363636363635</v>
      </c>
      <c r="M108" s="161">
        <v>0.21770334928229665</v>
      </c>
      <c r="N108" s="162">
        <v>0.86363636363636365</v>
      </c>
      <c r="O108" s="161">
        <v>0.20454545454545456</v>
      </c>
      <c r="P108" s="162">
        <v>6.1758373205741623</v>
      </c>
    </row>
    <row r="109" spans="2:16" x14ac:dyDescent="0.25">
      <c r="B109" s="140" t="s">
        <v>405</v>
      </c>
      <c r="C109" s="161">
        <v>6.5747613997879109E-2</v>
      </c>
      <c r="D109" s="161">
        <v>0.44856839872746551</v>
      </c>
      <c r="E109" s="161">
        <v>0.11770943796394485</v>
      </c>
      <c r="F109" s="161">
        <v>6.5747613997879109E-2</v>
      </c>
      <c r="G109" s="161">
        <v>0.27677624602332979</v>
      </c>
      <c r="H109" s="161">
        <v>2.5450689289501591E-2</v>
      </c>
      <c r="I109" s="140" t="s">
        <v>405</v>
      </c>
      <c r="J109" s="3">
        <v>0.53976670201484622</v>
      </c>
      <c r="K109" s="3">
        <v>0.46023329798515378</v>
      </c>
      <c r="L109" s="161">
        <v>0.11240721102863202</v>
      </c>
      <c r="M109" s="161">
        <v>0.23329798515376457</v>
      </c>
      <c r="N109" s="162">
        <v>0.9618239660657476</v>
      </c>
      <c r="O109" s="161">
        <v>0.2523860021208908</v>
      </c>
      <c r="P109" s="162">
        <v>5.9109225874867448</v>
      </c>
    </row>
    <row r="110" spans="2:16" x14ac:dyDescent="0.25">
      <c r="B110" s="140" t="s">
        <v>402</v>
      </c>
      <c r="C110" s="161">
        <v>3.7470725995316159E-2</v>
      </c>
      <c r="D110" s="161">
        <v>0.46838407494145201</v>
      </c>
      <c r="E110" s="161">
        <v>0.1522248243559719</v>
      </c>
      <c r="F110" s="161">
        <v>0.12646370023419204</v>
      </c>
      <c r="G110" s="161">
        <v>0.18735362997658081</v>
      </c>
      <c r="H110" s="161">
        <v>2.8103044496487119E-2</v>
      </c>
      <c r="I110" s="140" t="s">
        <v>402</v>
      </c>
      <c r="J110" s="3">
        <v>0.53395784543325531</v>
      </c>
      <c r="K110" s="3">
        <v>0.46604215456674469</v>
      </c>
      <c r="L110" s="161">
        <v>0.10304449648711944</v>
      </c>
      <c r="M110" s="161">
        <v>0.24590163934426229</v>
      </c>
      <c r="N110" s="162">
        <v>1.0140515222482436</v>
      </c>
      <c r="O110" s="161">
        <v>0.27868852459016391</v>
      </c>
      <c r="P110" s="162">
        <v>5.8665105386416858</v>
      </c>
    </row>
    <row r="111" spans="2:16" x14ac:dyDescent="0.25">
      <c r="B111" s="76" t="s">
        <v>618</v>
      </c>
      <c r="C111" s="171">
        <v>5.7503226563416637E-2</v>
      </c>
      <c r="D111" s="172">
        <v>0.5345183620790801</v>
      </c>
      <c r="E111" s="173">
        <v>0.20931596855567292</v>
      </c>
      <c r="F111" s="174">
        <v>5.8852516719464981E-2</v>
      </c>
      <c r="G111" s="175">
        <v>0.10576227879910993</v>
      </c>
      <c r="H111" s="176">
        <v>3.4353261594401274E-2</v>
      </c>
      <c r="J111" s="157">
        <v>0.62637485023689798</v>
      </c>
      <c r="K111" s="157">
        <v>0.37362514976310202</v>
      </c>
      <c r="L111" s="3">
        <v>0.16441720881427072</v>
      </c>
      <c r="N111" s="158">
        <v>0.92041972717733478</v>
      </c>
      <c r="O111" s="159">
        <v>0.22089569779643231</v>
      </c>
      <c r="P111" s="160">
        <v>6.42</v>
      </c>
    </row>
    <row r="113" spans="2:14" x14ac:dyDescent="0.25">
      <c r="B113" s="143" t="s">
        <v>627</v>
      </c>
      <c r="C113" s="143" t="s">
        <v>602</v>
      </c>
      <c r="D113" s="143" t="s">
        <v>603</v>
      </c>
      <c r="E113" s="143" t="s">
        <v>604</v>
      </c>
      <c r="F113" s="143" t="s">
        <v>606</v>
      </c>
      <c r="G113" s="143" t="s">
        <v>605</v>
      </c>
      <c r="H113" s="143" t="s">
        <v>607</v>
      </c>
      <c r="I113" s="143" t="s">
        <v>608</v>
      </c>
      <c r="J113" s="143" t="s">
        <v>628</v>
      </c>
      <c r="K113" s="143" t="s">
        <v>629</v>
      </c>
      <c r="L113" s="143" t="s">
        <v>630</v>
      </c>
      <c r="M113" s="143" t="s">
        <v>631</v>
      </c>
      <c r="N113" s="143" t="s">
        <v>632</v>
      </c>
    </row>
    <row r="114" spans="2:14" x14ac:dyDescent="0.25">
      <c r="B114" s="143" t="s">
        <v>633</v>
      </c>
      <c r="C114" s="142">
        <v>771</v>
      </c>
      <c r="D114" s="142">
        <v>6683</v>
      </c>
      <c r="E114" s="142">
        <v>2814</v>
      </c>
      <c r="F114" s="142">
        <v>1457</v>
      </c>
      <c r="G114" s="142">
        <v>1574</v>
      </c>
      <c r="H114" s="142">
        <v>513</v>
      </c>
      <c r="I114" s="142">
        <v>1151</v>
      </c>
      <c r="J114" s="142">
        <v>3197</v>
      </c>
      <c r="K114" s="142">
        <v>11870</v>
      </c>
      <c r="L114" s="142">
        <v>2842</v>
      </c>
      <c r="M114" s="142">
        <v>85146</v>
      </c>
      <c r="N114" s="142">
        <v>13812</v>
      </c>
    </row>
    <row r="115" spans="2:14" x14ac:dyDescent="0.25">
      <c r="B115" s="143" t="s">
        <v>49</v>
      </c>
      <c r="C115" s="142">
        <v>1835</v>
      </c>
      <c r="D115" s="142">
        <v>16434</v>
      </c>
      <c r="E115" s="142">
        <v>5085</v>
      </c>
      <c r="F115" s="142">
        <v>1025</v>
      </c>
      <c r="G115" s="142">
        <v>2928</v>
      </c>
      <c r="H115" s="142">
        <v>1116</v>
      </c>
      <c r="I115" s="142">
        <v>4461</v>
      </c>
      <c r="J115" s="142">
        <v>4381</v>
      </c>
      <c r="K115" s="142">
        <v>19593</v>
      </c>
      <c r="L115" s="142">
        <v>3765</v>
      </c>
      <c r="M115" s="142">
        <v>189940</v>
      </c>
      <c r="N115" s="142">
        <v>28423</v>
      </c>
    </row>
    <row r="116" spans="2:14" x14ac:dyDescent="0.25">
      <c r="B116" s="143" t="s">
        <v>4</v>
      </c>
      <c r="C116" s="142">
        <v>2959</v>
      </c>
      <c r="D116" s="142">
        <v>33254</v>
      </c>
      <c r="E116" s="142">
        <v>9206</v>
      </c>
      <c r="F116" s="142">
        <v>3688</v>
      </c>
      <c r="G116" s="142">
        <v>4684</v>
      </c>
      <c r="H116" s="142">
        <v>1227</v>
      </c>
      <c r="I116" s="142">
        <v>8833</v>
      </c>
      <c r="J116" s="142">
        <v>13887</v>
      </c>
      <c r="K116" s="142">
        <v>51304</v>
      </c>
      <c r="L116" s="142">
        <v>12458</v>
      </c>
      <c r="M116" s="142">
        <v>367037</v>
      </c>
      <c r="N116" s="142">
        <v>55018</v>
      </c>
    </row>
    <row r="117" spans="2:14" x14ac:dyDescent="0.25">
      <c r="B117" s="143">
        <v>19</v>
      </c>
      <c r="C117" s="142">
        <v>3906</v>
      </c>
      <c r="D117" s="142">
        <v>43535</v>
      </c>
      <c r="E117" s="142">
        <v>18971</v>
      </c>
      <c r="F117" s="142">
        <v>4698</v>
      </c>
      <c r="G117" s="142">
        <v>8874</v>
      </c>
      <c r="H117" s="142">
        <v>2490</v>
      </c>
      <c r="I117" s="142">
        <v>12164</v>
      </c>
      <c r="J117" s="142">
        <v>20053</v>
      </c>
      <c r="K117" s="142">
        <v>76577</v>
      </c>
      <c r="L117" s="142">
        <v>18500</v>
      </c>
      <c r="M117" s="142">
        <v>519728</v>
      </c>
      <c r="N117" s="142">
        <v>82474</v>
      </c>
    </row>
    <row r="118" spans="2:14" x14ac:dyDescent="0.25">
      <c r="B118" s="143">
        <v>28</v>
      </c>
      <c r="C118" s="142">
        <v>6001</v>
      </c>
      <c r="D118" s="142">
        <v>56996</v>
      </c>
      <c r="E118" s="142">
        <v>23563</v>
      </c>
      <c r="F118" s="142">
        <v>6819</v>
      </c>
      <c r="G118" s="142">
        <v>12031</v>
      </c>
      <c r="H118" s="142">
        <v>3711</v>
      </c>
      <c r="I118" s="142">
        <v>18818</v>
      </c>
      <c r="J118" s="142">
        <v>25723</v>
      </c>
      <c r="K118" s="142">
        <v>101966</v>
      </c>
      <c r="L118" s="142">
        <v>24635</v>
      </c>
      <c r="M118" s="142">
        <v>692381</v>
      </c>
      <c r="N118" s="142">
        <v>109121</v>
      </c>
    </row>
    <row r="119" spans="2:14" x14ac:dyDescent="0.25">
      <c r="B119" s="143">
        <v>34567</v>
      </c>
      <c r="C119" s="142">
        <v>18369</v>
      </c>
      <c r="D119" s="142">
        <v>157066</v>
      </c>
      <c r="E119" s="142">
        <v>69341</v>
      </c>
      <c r="F119" s="142">
        <v>18277</v>
      </c>
      <c r="G119" s="142">
        <v>33066</v>
      </c>
      <c r="H119" s="142">
        <v>10658</v>
      </c>
      <c r="I119" s="142">
        <v>52504</v>
      </c>
      <c r="J119" s="142">
        <v>70638</v>
      </c>
      <c r="K119" s="142">
        <v>286915</v>
      </c>
      <c r="L119" s="142">
        <v>69371</v>
      </c>
      <c r="M119" s="142">
        <v>1942364</v>
      </c>
      <c r="N119" s="142">
        <v>306777</v>
      </c>
    </row>
    <row r="120" spans="2:14" x14ac:dyDescent="0.25">
      <c r="B120" s="143" t="s">
        <v>662</v>
      </c>
      <c r="C120" s="143" t="s">
        <v>602</v>
      </c>
      <c r="D120" s="143" t="s">
        <v>603</v>
      </c>
      <c r="E120" s="143" t="s">
        <v>604</v>
      </c>
      <c r="F120" s="143" t="s">
        <v>606</v>
      </c>
      <c r="G120" s="143" t="s">
        <v>605</v>
      </c>
      <c r="H120" s="143" t="s">
        <v>607</v>
      </c>
      <c r="I120" s="143" t="s">
        <v>608</v>
      </c>
      <c r="J120" s="143" t="s">
        <v>628</v>
      </c>
      <c r="K120" s="143" t="s">
        <v>629</v>
      </c>
      <c r="L120" s="143" t="s">
        <v>630</v>
      </c>
      <c r="M120" s="143" t="s">
        <v>631</v>
      </c>
      <c r="N120" s="143" t="s">
        <v>632</v>
      </c>
    </row>
    <row r="121" spans="2:14" x14ac:dyDescent="0.25">
      <c r="B121" s="143" t="s">
        <v>389</v>
      </c>
      <c r="C121" s="142">
        <v>378</v>
      </c>
      <c r="D121" s="142">
        <v>3387</v>
      </c>
      <c r="E121" s="142">
        <v>1140</v>
      </c>
      <c r="F121" s="142">
        <v>590</v>
      </c>
      <c r="G121" s="142">
        <v>169</v>
      </c>
      <c r="H121" s="142">
        <v>195</v>
      </c>
      <c r="I121" s="142">
        <v>1843</v>
      </c>
      <c r="J121" s="142">
        <v>1522</v>
      </c>
      <c r="K121" s="142">
        <v>6052</v>
      </c>
      <c r="L121" s="142">
        <v>1523</v>
      </c>
      <c r="M121" s="142">
        <v>39222</v>
      </c>
      <c r="N121" s="142">
        <v>5859</v>
      </c>
    </row>
    <row r="122" spans="2:14" x14ac:dyDescent="0.25">
      <c r="B122" s="143" t="s">
        <v>394</v>
      </c>
      <c r="C122" s="142">
        <v>94</v>
      </c>
      <c r="D122" s="142">
        <v>1114</v>
      </c>
      <c r="E122" s="142">
        <v>381</v>
      </c>
      <c r="F122" s="142">
        <v>235</v>
      </c>
      <c r="G122" s="142">
        <v>68</v>
      </c>
      <c r="H122" s="142">
        <v>54</v>
      </c>
      <c r="I122" s="142">
        <v>373</v>
      </c>
      <c r="J122" s="142">
        <v>492</v>
      </c>
      <c r="K122" s="142">
        <v>2130</v>
      </c>
      <c r="L122" s="142">
        <v>577</v>
      </c>
      <c r="M122" s="142">
        <v>12714</v>
      </c>
      <c r="N122" s="142">
        <v>1946</v>
      </c>
    </row>
    <row r="123" spans="2:14" x14ac:dyDescent="0.25">
      <c r="B123" s="143" t="s">
        <v>401</v>
      </c>
      <c r="C123" s="142">
        <v>55</v>
      </c>
      <c r="D123" s="142">
        <v>629</v>
      </c>
      <c r="E123" s="142">
        <v>196</v>
      </c>
      <c r="F123" s="142">
        <v>144</v>
      </c>
      <c r="G123" s="142">
        <v>44</v>
      </c>
      <c r="H123" s="142">
        <v>30</v>
      </c>
      <c r="I123" s="142">
        <v>182</v>
      </c>
      <c r="J123" s="142">
        <v>268</v>
      </c>
      <c r="K123" s="142">
        <v>1252</v>
      </c>
      <c r="L123" s="142">
        <v>332</v>
      </c>
      <c r="M123" s="142">
        <v>7156</v>
      </c>
      <c r="N123" s="142">
        <v>1098</v>
      </c>
    </row>
    <row r="124" spans="2:14" x14ac:dyDescent="0.25">
      <c r="B124" s="143" t="s">
        <v>400</v>
      </c>
      <c r="C124" s="142">
        <v>52</v>
      </c>
      <c r="D124" s="142">
        <v>518</v>
      </c>
      <c r="E124" s="142">
        <v>198</v>
      </c>
      <c r="F124" s="142">
        <v>141</v>
      </c>
      <c r="G124" s="142">
        <v>44</v>
      </c>
      <c r="H124" s="142">
        <v>30</v>
      </c>
      <c r="I124" s="142">
        <v>127</v>
      </c>
      <c r="J124" s="142">
        <v>241</v>
      </c>
      <c r="K124" s="142">
        <v>1013</v>
      </c>
      <c r="L124" s="142">
        <v>275</v>
      </c>
      <c r="M124" s="142">
        <v>6288</v>
      </c>
      <c r="N124" s="142">
        <v>983</v>
      </c>
    </row>
    <row r="125" spans="2:14" x14ac:dyDescent="0.25">
      <c r="B125" s="143" t="s">
        <v>403</v>
      </c>
      <c r="C125" s="142">
        <v>20</v>
      </c>
      <c r="D125" s="142">
        <v>297</v>
      </c>
      <c r="E125" s="142">
        <v>103</v>
      </c>
      <c r="F125" s="142">
        <v>102</v>
      </c>
      <c r="G125" s="142">
        <v>25</v>
      </c>
      <c r="H125" s="142">
        <v>16</v>
      </c>
      <c r="I125" s="142">
        <v>55</v>
      </c>
      <c r="J125" s="142">
        <v>152</v>
      </c>
      <c r="K125" s="142">
        <v>587</v>
      </c>
      <c r="L125" s="142">
        <v>156</v>
      </c>
      <c r="M125" s="142">
        <v>3542</v>
      </c>
      <c r="N125" s="142">
        <v>563</v>
      </c>
    </row>
    <row r="126" spans="2:14" x14ac:dyDescent="0.25">
      <c r="B126" s="143" t="s">
        <v>392</v>
      </c>
      <c r="C126" s="142">
        <v>891</v>
      </c>
      <c r="D126" s="142">
        <v>6818</v>
      </c>
      <c r="E126" s="142">
        <v>2508</v>
      </c>
      <c r="F126" s="142">
        <v>1277</v>
      </c>
      <c r="G126" s="142">
        <v>808</v>
      </c>
      <c r="H126" s="142">
        <v>546</v>
      </c>
      <c r="I126" s="142">
        <v>3228</v>
      </c>
      <c r="J126" s="142">
        <v>3140</v>
      </c>
      <c r="K126" s="142">
        <v>12372</v>
      </c>
      <c r="L126" s="142">
        <v>3035</v>
      </c>
      <c r="M126" s="142">
        <v>83416</v>
      </c>
      <c r="N126" s="142">
        <v>12848</v>
      </c>
    </row>
    <row r="127" spans="2:14" x14ac:dyDescent="0.25">
      <c r="B127" s="143" t="s">
        <v>388</v>
      </c>
      <c r="C127" s="142">
        <v>370</v>
      </c>
      <c r="D127" s="142">
        <v>3756</v>
      </c>
      <c r="E127" s="142">
        <v>1190</v>
      </c>
      <c r="F127" s="142">
        <v>699</v>
      </c>
      <c r="G127" s="142">
        <v>387</v>
      </c>
      <c r="H127" s="142">
        <v>228</v>
      </c>
      <c r="I127" s="142">
        <v>1123</v>
      </c>
      <c r="J127" s="142">
        <v>1722</v>
      </c>
      <c r="K127" s="142">
        <v>6634</v>
      </c>
      <c r="L127" s="142">
        <v>1658</v>
      </c>
      <c r="M127" s="142">
        <v>43309</v>
      </c>
      <c r="N127" s="142">
        <v>6630</v>
      </c>
    </row>
    <row r="128" spans="2:14" x14ac:dyDescent="0.25">
      <c r="B128" s="143" t="s">
        <v>397</v>
      </c>
      <c r="C128" s="142">
        <v>307</v>
      </c>
      <c r="D128" s="142">
        <v>2402</v>
      </c>
      <c r="E128" s="142">
        <v>880</v>
      </c>
      <c r="F128" s="142">
        <v>487</v>
      </c>
      <c r="G128" s="142">
        <v>460</v>
      </c>
      <c r="H128" s="142">
        <v>178</v>
      </c>
      <c r="I128" s="142">
        <v>720</v>
      </c>
      <c r="J128" s="142">
        <v>1176</v>
      </c>
      <c r="K128" s="142">
        <v>4675</v>
      </c>
      <c r="L128" s="142">
        <v>1199</v>
      </c>
      <c r="M128" s="142">
        <v>29894</v>
      </c>
      <c r="N128" s="142">
        <v>4714</v>
      </c>
    </row>
    <row r="129" spans="2:14" x14ac:dyDescent="0.25">
      <c r="B129" s="143" t="s">
        <v>390</v>
      </c>
      <c r="C129" s="142">
        <v>131</v>
      </c>
      <c r="D129" s="142">
        <v>1300</v>
      </c>
      <c r="E129" s="142">
        <v>337</v>
      </c>
      <c r="F129" s="142">
        <v>257</v>
      </c>
      <c r="G129" s="142">
        <v>283</v>
      </c>
      <c r="H129" s="142">
        <v>75</v>
      </c>
      <c r="I129" s="142">
        <v>299</v>
      </c>
      <c r="J129" s="142">
        <v>582</v>
      </c>
      <c r="K129" s="142">
        <v>2217</v>
      </c>
      <c r="L129" s="142">
        <v>550</v>
      </c>
      <c r="M129" s="142">
        <v>15311</v>
      </c>
      <c r="N129" s="142">
        <v>2383</v>
      </c>
    </row>
    <row r="130" spans="2:14" x14ac:dyDescent="0.25">
      <c r="B130" s="143" t="s">
        <v>393</v>
      </c>
      <c r="C130" s="142">
        <v>530</v>
      </c>
      <c r="D130" s="142">
        <v>4588</v>
      </c>
      <c r="E130" s="142">
        <v>1573</v>
      </c>
      <c r="F130" s="142">
        <v>894</v>
      </c>
      <c r="G130" s="142">
        <v>609</v>
      </c>
      <c r="H130" s="142">
        <v>332</v>
      </c>
      <c r="I130" s="142">
        <v>2060</v>
      </c>
      <c r="J130" s="142">
        <v>2157</v>
      </c>
      <c r="K130" s="142">
        <v>8502</v>
      </c>
      <c r="L130" s="142">
        <v>2084</v>
      </c>
      <c r="M130" s="142">
        <v>54941</v>
      </c>
      <c r="N130" s="142">
        <v>8526</v>
      </c>
    </row>
    <row r="131" spans="2:14" x14ac:dyDescent="0.25">
      <c r="B131" s="143" t="s">
        <v>404</v>
      </c>
      <c r="C131" s="142">
        <v>148</v>
      </c>
      <c r="D131" s="142">
        <v>1582</v>
      </c>
      <c r="E131" s="142">
        <v>409</v>
      </c>
      <c r="F131" s="142">
        <v>246</v>
      </c>
      <c r="G131" s="142">
        <v>186</v>
      </c>
      <c r="H131" s="142">
        <v>83</v>
      </c>
      <c r="I131" s="142">
        <v>468</v>
      </c>
      <c r="J131" s="142">
        <v>663</v>
      </c>
      <c r="K131" s="142">
        <v>2669</v>
      </c>
      <c r="L131" s="142">
        <v>698</v>
      </c>
      <c r="M131" s="142">
        <v>17653</v>
      </c>
      <c r="N131" s="142">
        <v>2654</v>
      </c>
    </row>
    <row r="132" spans="2:14" x14ac:dyDescent="0.25">
      <c r="B132" s="143" t="s">
        <v>399</v>
      </c>
      <c r="C132" s="142">
        <v>119</v>
      </c>
      <c r="D132" s="142">
        <v>1146</v>
      </c>
      <c r="E132" s="142">
        <v>376</v>
      </c>
      <c r="F132" s="142">
        <v>254</v>
      </c>
      <c r="G132" s="142">
        <v>293</v>
      </c>
      <c r="H132" s="142">
        <v>70</v>
      </c>
      <c r="I132" s="142">
        <v>292</v>
      </c>
      <c r="J132" s="142">
        <v>539</v>
      </c>
      <c r="K132" s="142">
        <v>2231</v>
      </c>
      <c r="L132" s="142">
        <v>566</v>
      </c>
      <c r="M132" s="142">
        <v>13978</v>
      </c>
      <c r="N132" s="142">
        <v>2258</v>
      </c>
    </row>
    <row r="133" spans="2:14" x14ac:dyDescent="0.25">
      <c r="B133" s="143" t="s">
        <v>396</v>
      </c>
      <c r="C133" s="142">
        <v>105</v>
      </c>
      <c r="D133" s="142">
        <v>934</v>
      </c>
      <c r="E133" s="142">
        <v>294</v>
      </c>
      <c r="F133" s="142">
        <v>199</v>
      </c>
      <c r="G133" s="142">
        <v>199</v>
      </c>
      <c r="H133" s="142">
        <v>46</v>
      </c>
      <c r="I133" s="142">
        <v>209</v>
      </c>
      <c r="J133" s="142">
        <v>456</v>
      </c>
      <c r="K133" s="142">
        <v>1701</v>
      </c>
      <c r="L133" s="142">
        <v>440</v>
      </c>
      <c r="M133" s="142">
        <v>11276</v>
      </c>
      <c r="N133" s="142">
        <v>1777</v>
      </c>
    </row>
    <row r="134" spans="2:14" x14ac:dyDescent="0.25">
      <c r="B134" s="143" t="s">
        <v>395</v>
      </c>
      <c r="C134" s="142">
        <v>83</v>
      </c>
      <c r="D134" s="142">
        <v>821</v>
      </c>
      <c r="E134" s="142">
        <v>274</v>
      </c>
      <c r="F134" s="142">
        <v>168</v>
      </c>
      <c r="G134" s="142">
        <v>194</v>
      </c>
      <c r="H134" s="142">
        <v>61</v>
      </c>
      <c r="I134" s="142">
        <v>334</v>
      </c>
      <c r="J134" s="142">
        <v>394</v>
      </c>
      <c r="K134" s="142">
        <v>1784</v>
      </c>
      <c r="L134" s="142">
        <v>455</v>
      </c>
      <c r="M134" s="142">
        <v>9995</v>
      </c>
      <c r="N134" s="142">
        <v>1601</v>
      </c>
    </row>
    <row r="135" spans="2:14" x14ac:dyDescent="0.25">
      <c r="B135" s="143" t="s">
        <v>398</v>
      </c>
      <c r="C135" s="142">
        <v>98</v>
      </c>
      <c r="D135" s="142">
        <v>859</v>
      </c>
      <c r="E135" s="142">
        <v>167</v>
      </c>
      <c r="F135" s="142">
        <v>139</v>
      </c>
      <c r="G135" s="142">
        <v>183</v>
      </c>
      <c r="H135" s="142">
        <v>47</v>
      </c>
      <c r="I135" s="142">
        <v>278</v>
      </c>
      <c r="J135" s="142">
        <v>382</v>
      </c>
      <c r="K135" s="142">
        <v>1614</v>
      </c>
      <c r="L135" s="142">
        <v>426</v>
      </c>
      <c r="M135" s="142">
        <v>9866</v>
      </c>
      <c r="N135" s="142">
        <v>1493</v>
      </c>
    </row>
    <row r="136" spans="2:14" x14ac:dyDescent="0.25">
      <c r="B136" s="143" t="s">
        <v>406</v>
      </c>
      <c r="C136" s="142">
        <v>43</v>
      </c>
      <c r="D136" s="142">
        <v>364</v>
      </c>
      <c r="E136" s="142">
        <v>104</v>
      </c>
      <c r="F136" s="142">
        <v>76</v>
      </c>
      <c r="G136" s="142">
        <v>124</v>
      </c>
      <c r="H136" s="142">
        <v>18</v>
      </c>
      <c r="I136" s="142">
        <v>119</v>
      </c>
      <c r="J136" s="142">
        <v>179</v>
      </c>
      <c r="K136" s="142">
        <v>666</v>
      </c>
      <c r="L136" s="142">
        <v>167</v>
      </c>
      <c r="M136" s="142">
        <v>4456</v>
      </c>
      <c r="N136" s="142">
        <v>729</v>
      </c>
    </row>
    <row r="137" spans="2:14" x14ac:dyDescent="0.25">
      <c r="B137" s="143" t="s">
        <v>391</v>
      </c>
      <c r="C137" s="142">
        <v>54</v>
      </c>
      <c r="D137" s="142">
        <v>468</v>
      </c>
      <c r="E137" s="142">
        <v>97</v>
      </c>
      <c r="F137" s="142">
        <v>86</v>
      </c>
      <c r="G137" s="142">
        <v>234</v>
      </c>
      <c r="H137" s="142">
        <v>22</v>
      </c>
      <c r="I137" s="142">
        <v>111</v>
      </c>
      <c r="J137" s="142">
        <v>226</v>
      </c>
      <c r="K137" s="142">
        <v>902</v>
      </c>
      <c r="L137" s="142">
        <v>226</v>
      </c>
      <c r="M137" s="142">
        <v>5766</v>
      </c>
      <c r="N137" s="142">
        <v>961</v>
      </c>
    </row>
    <row r="138" spans="2:14" x14ac:dyDescent="0.25">
      <c r="B138" s="143" t="s">
        <v>405</v>
      </c>
      <c r="C138" s="142">
        <v>32</v>
      </c>
      <c r="D138" s="142">
        <v>332</v>
      </c>
      <c r="E138" s="142">
        <v>86</v>
      </c>
      <c r="F138" s="142">
        <v>77</v>
      </c>
      <c r="G138" s="142">
        <v>217</v>
      </c>
      <c r="H138" s="142">
        <v>16</v>
      </c>
      <c r="I138" s="142">
        <v>76</v>
      </c>
      <c r="J138" s="142">
        <v>175</v>
      </c>
      <c r="K138" s="142">
        <v>705</v>
      </c>
      <c r="L138" s="142">
        <v>196</v>
      </c>
      <c r="M138" s="142">
        <v>4325</v>
      </c>
      <c r="N138" s="142">
        <v>760</v>
      </c>
    </row>
    <row r="139" spans="2:14" x14ac:dyDescent="0.25">
      <c r="B139" s="143" t="s">
        <v>402</v>
      </c>
      <c r="C139" s="142">
        <v>31</v>
      </c>
      <c r="D139" s="142">
        <v>222</v>
      </c>
      <c r="E139" s="142">
        <v>59</v>
      </c>
      <c r="F139" s="142">
        <v>60</v>
      </c>
      <c r="G139" s="142">
        <v>102</v>
      </c>
      <c r="H139" s="142">
        <v>10</v>
      </c>
      <c r="I139" s="142">
        <v>46</v>
      </c>
      <c r="J139" s="142">
        <v>119</v>
      </c>
      <c r="K139" s="142">
        <v>465</v>
      </c>
      <c r="L139" s="142">
        <v>120</v>
      </c>
      <c r="M139" s="142">
        <v>2890</v>
      </c>
      <c r="N139" s="142">
        <v>484</v>
      </c>
    </row>
    <row r="140" spans="2:14" x14ac:dyDescent="0.25">
      <c r="B140" s="143" t="s">
        <v>634</v>
      </c>
      <c r="C140" s="143" t="s">
        <v>602</v>
      </c>
      <c r="D140" s="143" t="s">
        <v>603</v>
      </c>
      <c r="E140" s="143" t="s">
        <v>604</v>
      </c>
      <c r="F140" s="143" t="s">
        <v>606</v>
      </c>
      <c r="G140" s="143" t="s">
        <v>605</v>
      </c>
      <c r="H140" s="143" t="s">
        <v>607</v>
      </c>
      <c r="I140" s="143" t="s">
        <v>608</v>
      </c>
      <c r="J140" s="143" t="s">
        <v>628</v>
      </c>
      <c r="K140" s="143" t="s">
        <v>629</v>
      </c>
      <c r="L140" s="143" t="s">
        <v>630</v>
      </c>
      <c r="M140" s="143" t="s">
        <v>631</v>
      </c>
      <c r="N140" s="143" t="s">
        <v>632</v>
      </c>
    </row>
    <row r="141" spans="2:14" x14ac:dyDescent="0.25">
      <c r="B141" s="143" t="s">
        <v>389</v>
      </c>
      <c r="C141" s="142">
        <v>127</v>
      </c>
      <c r="D141" s="142">
        <v>1263</v>
      </c>
      <c r="E141" s="142">
        <v>292</v>
      </c>
      <c r="F141" s="142">
        <v>32</v>
      </c>
      <c r="G141" s="142">
        <v>144</v>
      </c>
      <c r="H141" s="142">
        <v>46</v>
      </c>
      <c r="I141" s="142">
        <v>573</v>
      </c>
      <c r="J141" s="142">
        <v>516</v>
      </c>
      <c r="K141" s="142">
        <v>1927</v>
      </c>
      <c r="L141" s="142">
        <v>483</v>
      </c>
      <c r="M141" s="142">
        <v>13390</v>
      </c>
      <c r="N141" s="142">
        <v>1904</v>
      </c>
    </row>
    <row r="142" spans="2:14" x14ac:dyDescent="0.25">
      <c r="B142" s="143" t="s">
        <v>394</v>
      </c>
      <c r="C142" s="142">
        <v>127</v>
      </c>
      <c r="D142" s="142">
        <v>522</v>
      </c>
      <c r="E142" s="142">
        <v>123</v>
      </c>
      <c r="F142" s="142">
        <v>20</v>
      </c>
      <c r="G142" s="142">
        <v>67</v>
      </c>
      <c r="H142" s="142">
        <v>11</v>
      </c>
      <c r="I142" s="142">
        <v>161</v>
      </c>
      <c r="J142" s="142">
        <v>220</v>
      </c>
      <c r="K142" s="142">
        <v>850</v>
      </c>
      <c r="L142" s="142">
        <v>218</v>
      </c>
      <c r="M142" s="142">
        <v>5339</v>
      </c>
      <c r="N142" s="142">
        <v>776</v>
      </c>
    </row>
    <row r="143" spans="2:14" x14ac:dyDescent="0.25">
      <c r="B143" s="143" t="s">
        <v>401</v>
      </c>
      <c r="C143" s="142">
        <v>17</v>
      </c>
      <c r="D143" s="142">
        <v>252</v>
      </c>
      <c r="E143" s="142">
        <v>74</v>
      </c>
      <c r="F143" s="142">
        <v>14</v>
      </c>
      <c r="G143" s="142">
        <v>38</v>
      </c>
      <c r="H143" s="142">
        <v>7</v>
      </c>
      <c r="I143" s="142">
        <v>73</v>
      </c>
      <c r="J143" s="142">
        <v>105</v>
      </c>
      <c r="K143" s="142">
        <v>453</v>
      </c>
      <c r="L143" s="142">
        <v>123</v>
      </c>
      <c r="M143" s="142">
        <v>2673</v>
      </c>
      <c r="N143" s="142">
        <v>402</v>
      </c>
    </row>
    <row r="144" spans="2:14" x14ac:dyDescent="0.25">
      <c r="B144" s="143" t="s">
        <v>400</v>
      </c>
      <c r="C144" s="142">
        <v>15</v>
      </c>
      <c r="D144" s="142">
        <v>189</v>
      </c>
      <c r="E144" s="142">
        <v>70</v>
      </c>
      <c r="F144" s="142">
        <v>9</v>
      </c>
      <c r="G144" s="142">
        <v>38</v>
      </c>
      <c r="H144" s="142">
        <v>9</v>
      </c>
      <c r="I144" s="142">
        <v>47</v>
      </c>
      <c r="J144" s="142">
        <v>95</v>
      </c>
      <c r="K144" s="142">
        <v>357</v>
      </c>
      <c r="L144" s="142">
        <v>92</v>
      </c>
      <c r="M144" s="142">
        <v>2156</v>
      </c>
      <c r="N144" s="142">
        <v>330</v>
      </c>
    </row>
    <row r="145" spans="2:14" x14ac:dyDescent="0.25">
      <c r="B145" s="143" t="s">
        <v>403</v>
      </c>
      <c r="C145" s="142">
        <v>11</v>
      </c>
      <c r="D145" s="142">
        <v>101</v>
      </c>
      <c r="E145" s="142">
        <v>39</v>
      </c>
      <c r="F145" s="142">
        <v>5</v>
      </c>
      <c r="G145" s="142">
        <v>22</v>
      </c>
      <c r="H145" s="142">
        <v>4</v>
      </c>
      <c r="I145" s="142">
        <v>15</v>
      </c>
      <c r="J145" s="142">
        <v>50</v>
      </c>
      <c r="K145" s="142">
        <v>180</v>
      </c>
      <c r="L145" s="142">
        <v>47</v>
      </c>
      <c r="M145" s="142">
        <v>1207</v>
      </c>
      <c r="N145" s="142">
        <v>182</v>
      </c>
    </row>
    <row r="146" spans="2:14" x14ac:dyDescent="0.25">
      <c r="B146" s="143" t="s">
        <v>392</v>
      </c>
      <c r="C146" s="142">
        <v>187</v>
      </c>
      <c r="D146" s="142">
        <v>1795</v>
      </c>
      <c r="E146" s="142">
        <v>489</v>
      </c>
      <c r="F146" s="142">
        <v>224</v>
      </c>
      <c r="G146" s="142">
        <v>247</v>
      </c>
      <c r="H146" s="142">
        <v>88</v>
      </c>
      <c r="I146" s="142">
        <v>664</v>
      </c>
      <c r="J146" s="142">
        <v>797</v>
      </c>
      <c r="K146" s="142">
        <v>2937</v>
      </c>
      <c r="L146" s="142">
        <v>736</v>
      </c>
      <c r="M146" s="142">
        <v>20204</v>
      </c>
      <c r="N146" s="142">
        <v>3030</v>
      </c>
    </row>
    <row r="147" spans="2:14" x14ac:dyDescent="0.25">
      <c r="B147" s="143" t="s">
        <v>388</v>
      </c>
      <c r="C147" s="142">
        <v>126</v>
      </c>
      <c r="D147" s="142">
        <v>1423</v>
      </c>
      <c r="E147" s="142">
        <v>341</v>
      </c>
      <c r="F147" s="142">
        <v>126</v>
      </c>
      <c r="G147" s="142">
        <v>193</v>
      </c>
      <c r="H147" s="142">
        <v>82</v>
      </c>
      <c r="I147" s="142">
        <v>357</v>
      </c>
      <c r="J147" s="142">
        <v>633</v>
      </c>
      <c r="K147" s="142">
        <v>2305</v>
      </c>
      <c r="L147" s="142">
        <v>557</v>
      </c>
      <c r="M147" s="142">
        <v>15577</v>
      </c>
      <c r="N147" s="142">
        <v>2291</v>
      </c>
    </row>
    <row r="148" spans="2:14" x14ac:dyDescent="0.25">
      <c r="B148" s="143" t="s">
        <v>397</v>
      </c>
      <c r="C148" s="142">
        <v>90</v>
      </c>
      <c r="D148" s="142">
        <v>760</v>
      </c>
      <c r="E148" s="142">
        <v>215</v>
      </c>
      <c r="F148" s="142">
        <v>135</v>
      </c>
      <c r="G148" s="142">
        <v>121</v>
      </c>
      <c r="H148" s="142">
        <v>45</v>
      </c>
      <c r="I148" s="142">
        <v>192</v>
      </c>
      <c r="J148" s="142">
        <v>356</v>
      </c>
      <c r="K148" s="142">
        <v>1357</v>
      </c>
      <c r="L148" s="142">
        <v>352</v>
      </c>
      <c r="M148" s="142">
        <v>8950</v>
      </c>
      <c r="N148" s="142">
        <v>1366</v>
      </c>
    </row>
    <row r="149" spans="2:14" x14ac:dyDescent="0.25">
      <c r="B149" s="143" t="s">
        <v>390</v>
      </c>
      <c r="C149" s="142">
        <v>69</v>
      </c>
      <c r="D149" s="142">
        <v>650</v>
      </c>
      <c r="E149" s="142">
        <v>121</v>
      </c>
      <c r="F149" s="142">
        <v>115</v>
      </c>
      <c r="G149" s="142">
        <v>81</v>
      </c>
      <c r="H149" s="142">
        <v>27</v>
      </c>
      <c r="I149" s="142">
        <v>135</v>
      </c>
      <c r="J149" s="142">
        <v>271</v>
      </c>
      <c r="K149" s="142">
        <v>972</v>
      </c>
      <c r="L149" s="142">
        <v>232</v>
      </c>
      <c r="M149" s="142">
        <v>7190</v>
      </c>
      <c r="N149" s="142">
        <v>1063</v>
      </c>
    </row>
    <row r="150" spans="2:14" x14ac:dyDescent="0.25">
      <c r="B150" s="143" t="s">
        <v>393</v>
      </c>
      <c r="C150" s="142">
        <v>109</v>
      </c>
      <c r="D150" s="142">
        <v>1261</v>
      </c>
      <c r="E150" s="142">
        <v>294</v>
      </c>
      <c r="F150" s="142">
        <v>157</v>
      </c>
      <c r="G150" s="142">
        <v>181</v>
      </c>
      <c r="H150" s="142">
        <v>56</v>
      </c>
      <c r="I150" s="142">
        <v>448</v>
      </c>
      <c r="J150" s="142">
        <v>560</v>
      </c>
      <c r="K150" s="142">
        <v>2006</v>
      </c>
      <c r="L150" s="142">
        <v>495</v>
      </c>
      <c r="M150" s="142">
        <v>13783</v>
      </c>
      <c r="N150" s="142">
        <v>2058</v>
      </c>
    </row>
    <row r="151" spans="2:14" x14ac:dyDescent="0.25">
      <c r="B151" s="143" t="s">
        <v>404</v>
      </c>
      <c r="C151" s="142">
        <v>71</v>
      </c>
      <c r="D151" s="142">
        <v>840</v>
      </c>
      <c r="E151" s="142">
        <v>159</v>
      </c>
      <c r="F151" s="142">
        <v>87</v>
      </c>
      <c r="G151" s="142">
        <v>86</v>
      </c>
      <c r="H151" s="142">
        <v>36</v>
      </c>
      <c r="I151" s="142">
        <v>220</v>
      </c>
      <c r="J151" s="142">
        <v>332</v>
      </c>
      <c r="K151" s="142">
        <v>1279</v>
      </c>
      <c r="L151" s="142">
        <v>335</v>
      </c>
      <c r="M151" s="142">
        <v>8831</v>
      </c>
      <c r="N151" s="142">
        <v>1279</v>
      </c>
    </row>
    <row r="152" spans="2:14" x14ac:dyDescent="0.25">
      <c r="B152" s="143" t="s">
        <v>399</v>
      </c>
      <c r="C152" s="142">
        <v>29</v>
      </c>
      <c r="D152" s="142">
        <v>420</v>
      </c>
      <c r="E152" s="142">
        <v>90</v>
      </c>
      <c r="F152" s="142">
        <v>118</v>
      </c>
      <c r="G152" s="142">
        <v>59</v>
      </c>
      <c r="H152" s="142">
        <v>21</v>
      </c>
      <c r="I152" s="142">
        <v>75</v>
      </c>
      <c r="J152" s="142">
        <v>189</v>
      </c>
      <c r="K152" s="142">
        <v>735</v>
      </c>
      <c r="L152" s="142">
        <v>176</v>
      </c>
      <c r="M152" s="142">
        <v>4672</v>
      </c>
      <c r="N152" s="142">
        <v>737</v>
      </c>
    </row>
    <row r="153" spans="2:14" x14ac:dyDescent="0.25">
      <c r="B153" s="143" t="s">
        <v>396</v>
      </c>
      <c r="C153" s="142">
        <v>53</v>
      </c>
      <c r="D153" s="142">
        <v>392</v>
      </c>
      <c r="E153" s="142">
        <v>80</v>
      </c>
      <c r="F153" s="142">
        <v>65</v>
      </c>
      <c r="G153" s="142">
        <v>57</v>
      </c>
      <c r="H153" s="142">
        <v>13</v>
      </c>
      <c r="I153" s="142">
        <v>72</v>
      </c>
      <c r="J153" s="142">
        <v>189</v>
      </c>
      <c r="K153" s="142">
        <v>618</v>
      </c>
      <c r="L153" s="142">
        <v>167</v>
      </c>
      <c r="M153" s="142">
        <v>4465</v>
      </c>
      <c r="N153" s="142">
        <v>660</v>
      </c>
    </row>
    <row r="154" spans="2:14" x14ac:dyDescent="0.25">
      <c r="B154" s="143" t="s">
        <v>395</v>
      </c>
      <c r="C154" s="142">
        <v>24</v>
      </c>
      <c r="D154" s="142">
        <v>265</v>
      </c>
      <c r="E154" s="142">
        <v>64</v>
      </c>
      <c r="F154" s="142">
        <v>56</v>
      </c>
      <c r="G154" s="142">
        <v>42</v>
      </c>
      <c r="H154" s="142">
        <v>16</v>
      </c>
      <c r="I154" s="142">
        <v>85</v>
      </c>
      <c r="J154" s="142">
        <v>130</v>
      </c>
      <c r="K154" s="142">
        <v>542</v>
      </c>
      <c r="L154" s="142">
        <v>145</v>
      </c>
      <c r="M154" s="142">
        <v>3042</v>
      </c>
      <c r="N154" s="142">
        <v>467</v>
      </c>
    </row>
    <row r="155" spans="2:14" x14ac:dyDescent="0.25">
      <c r="B155" s="143" t="s">
        <v>398</v>
      </c>
      <c r="C155" s="142">
        <v>55</v>
      </c>
      <c r="D155" s="142">
        <v>412</v>
      </c>
      <c r="E155" s="142">
        <v>58</v>
      </c>
      <c r="F155" s="142">
        <v>95</v>
      </c>
      <c r="G155" s="142">
        <v>51</v>
      </c>
      <c r="H155" s="142">
        <v>12</v>
      </c>
      <c r="I155" s="142">
        <v>116</v>
      </c>
      <c r="J155" s="142">
        <v>177</v>
      </c>
      <c r="K155" s="142">
        <v>652</v>
      </c>
      <c r="L155" s="142">
        <v>161</v>
      </c>
      <c r="M155" s="142">
        <v>4610</v>
      </c>
      <c r="N155" s="142">
        <v>683</v>
      </c>
    </row>
    <row r="156" spans="2:14" x14ac:dyDescent="0.25">
      <c r="B156" s="143" t="s">
        <v>406</v>
      </c>
      <c r="C156" s="142">
        <v>16</v>
      </c>
      <c r="D156" s="142">
        <v>134</v>
      </c>
      <c r="E156" s="142">
        <v>28</v>
      </c>
      <c r="F156" s="142">
        <v>49</v>
      </c>
      <c r="G156" s="142">
        <v>15</v>
      </c>
      <c r="H156" s="142">
        <v>6</v>
      </c>
      <c r="I156" s="142">
        <v>39</v>
      </c>
      <c r="J156" s="142">
        <v>62</v>
      </c>
      <c r="K156" s="142">
        <v>215</v>
      </c>
      <c r="L156" s="142">
        <v>57</v>
      </c>
      <c r="M156" s="142">
        <v>1589</v>
      </c>
      <c r="N156" s="142">
        <v>248</v>
      </c>
    </row>
    <row r="157" spans="2:14" x14ac:dyDescent="0.25">
      <c r="B157" s="143" t="s">
        <v>391</v>
      </c>
      <c r="C157" s="142">
        <v>30</v>
      </c>
      <c r="D157" s="142">
        <v>246</v>
      </c>
      <c r="E157" s="142">
        <v>42</v>
      </c>
      <c r="F157" s="142">
        <v>98</v>
      </c>
      <c r="G157" s="142">
        <v>27</v>
      </c>
      <c r="H157" s="142">
        <v>12</v>
      </c>
      <c r="I157" s="142">
        <v>50</v>
      </c>
      <c r="J157" s="142">
        <v>107</v>
      </c>
      <c r="K157" s="142">
        <v>388</v>
      </c>
      <c r="L157" s="142">
        <v>92</v>
      </c>
      <c r="M157" s="142">
        <v>2912</v>
      </c>
      <c r="N157" s="142">
        <v>455</v>
      </c>
    </row>
    <row r="158" spans="2:14" x14ac:dyDescent="0.25">
      <c r="B158" s="143" t="s">
        <v>405</v>
      </c>
      <c r="C158" s="142">
        <v>30</v>
      </c>
      <c r="D158" s="142">
        <v>160</v>
      </c>
      <c r="E158" s="142">
        <v>42</v>
      </c>
      <c r="F158" s="142">
        <v>109</v>
      </c>
      <c r="G158" s="142">
        <v>23</v>
      </c>
      <c r="H158" s="142">
        <v>10</v>
      </c>
      <c r="I158" s="142">
        <v>31</v>
      </c>
      <c r="J158" s="142">
        <v>82</v>
      </c>
      <c r="K158" s="142">
        <v>336</v>
      </c>
      <c r="L158" s="142">
        <v>96</v>
      </c>
      <c r="M158" s="142">
        <v>2232</v>
      </c>
      <c r="N158" s="142">
        <v>374</v>
      </c>
    </row>
    <row r="159" spans="2:14" x14ac:dyDescent="0.25">
      <c r="B159" s="143" t="s">
        <v>402</v>
      </c>
      <c r="C159" s="142">
        <v>15</v>
      </c>
      <c r="D159" s="142">
        <v>97</v>
      </c>
      <c r="E159" s="142">
        <v>25</v>
      </c>
      <c r="F159" s="142">
        <v>32</v>
      </c>
      <c r="G159" s="142">
        <v>17</v>
      </c>
      <c r="H159" s="142">
        <v>4</v>
      </c>
      <c r="I159" s="142">
        <v>13</v>
      </c>
      <c r="J159" s="142">
        <v>35</v>
      </c>
      <c r="K159" s="142">
        <v>184</v>
      </c>
      <c r="L159" s="142">
        <v>49</v>
      </c>
      <c r="M159" s="142">
        <v>1191</v>
      </c>
      <c r="N159" s="142">
        <v>190</v>
      </c>
    </row>
    <row r="160" spans="2:14" x14ac:dyDescent="0.25">
      <c r="B160" s="143" t="s">
        <v>667</v>
      </c>
      <c r="C160" s="143" t="s">
        <v>602</v>
      </c>
      <c r="D160" s="143" t="s">
        <v>603</v>
      </c>
      <c r="E160" s="143" t="s">
        <v>604</v>
      </c>
      <c r="F160" s="143" t="s">
        <v>606</v>
      </c>
      <c r="G160" s="143" t="s">
        <v>605</v>
      </c>
      <c r="H160" s="143" t="s">
        <v>607</v>
      </c>
      <c r="I160" s="143" t="s">
        <v>608</v>
      </c>
      <c r="J160" s="143" t="s">
        <v>628</v>
      </c>
      <c r="K160" s="143" t="s">
        <v>629</v>
      </c>
      <c r="L160" s="143" t="s">
        <v>630</v>
      </c>
      <c r="M160" s="143" t="s">
        <v>631</v>
      </c>
      <c r="N160" s="143" t="s">
        <v>632</v>
      </c>
    </row>
    <row r="161" spans="2:14" x14ac:dyDescent="0.25">
      <c r="B161" s="143" t="s">
        <v>389</v>
      </c>
      <c r="C161" s="142">
        <v>800</v>
      </c>
      <c r="D161" s="142">
        <v>8991</v>
      </c>
      <c r="E161" s="142">
        <v>3754</v>
      </c>
      <c r="F161" s="142">
        <v>1801</v>
      </c>
      <c r="G161" s="142">
        <v>863</v>
      </c>
      <c r="H161" s="142">
        <v>495</v>
      </c>
      <c r="I161" s="142">
        <v>2463</v>
      </c>
      <c r="J161" s="142">
        <v>3989</v>
      </c>
      <c r="K161" s="142">
        <v>15089</v>
      </c>
      <c r="L161" s="142">
        <v>3574</v>
      </c>
      <c r="M161" s="142">
        <v>106021</v>
      </c>
      <c r="N161" s="142">
        <v>16704</v>
      </c>
    </row>
    <row r="162" spans="2:14" x14ac:dyDescent="0.25">
      <c r="B162" s="143" t="s">
        <v>394</v>
      </c>
      <c r="C162" s="142">
        <v>1248</v>
      </c>
      <c r="D162" s="142">
        <v>11862</v>
      </c>
      <c r="E162" s="142">
        <v>4709</v>
      </c>
      <c r="F162" s="142">
        <v>2394</v>
      </c>
      <c r="G162" s="142">
        <v>1306</v>
      </c>
      <c r="H162" s="142">
        <v>760</v>
      </c>
      <c r="I162" s="142">
        <v>3835</v>
      </c>
      <c r="J162" s="142">
        <v>5192</v>
      </c>
      <c r="K162" s="142">
        <v>20473</v>
      </c>
      <c r="L162" s="142">
        <v>4843</v>
      </c>
      <c r="M162" s="142">
        <v>142415</v>
      </c>
      <c r="N162" s="142">
        <v>22279</v>
      </c>
    </row>
    <row r="163" spans="2:14" x14ac:dyDescent="0.25">
      <c r="B163" s="143" t="s">
        <v>401</v>
      </c>
      <c r="C163" s="142">
        <v>1560</v>
      </c>
      <c r="D163" s="142">
        <v>14059</v>
      </c>
      <c r="E163" s="142">
        <v>5574</v>
      </c>
      <c r="F163" s="142">
        <v>2830</v>
      </c>
      <c r="G163" s="142">
        <v>1457</v>
      </c>
      <c r="H163" s="142">
        <v>855</v>
      </c>
      <c r="I163" s="142">
        <v>4611</v>
      </c>
      <c r="J163" s="142">
        <v>6009</v>
      </c>
      <c r="K163" s="142">
        <v>24367</v>
      </c>
      <c r="L163" s="142">
        <v>5865</v>
      </c>
      <c r="M163" s="142">
        <v>168642</v>
      </c>
      <c r="N163" s="142">
        <v>26335</v>
      </c>
    </row>
    <row r="164" spans="2:14" x14ac:dyDescent="0.25">
      <c r="B164" s="143" t="s">
        <v>400</v>
      </c>
      <c r="C164" s="142">
        <v>1555</v>
      </c>
      <c r="D164" s="142">
        <v>12309</v>
      </c>
      <c r="E164" s="142">
        <v>5584</v>
      </c>
      <c r="F164" s="142">
        <v>2792</v>
      </c>
      <c r="G164" s="142">
        <v>1343</v>
      </c>
      <c r="H164" s="142">
        <v>916</v>
      </c>
      <c r="I164" s="142">
        <v>4507</v>
      </c>
      <c r="J164" s="142">
        <v>5591</v>
      </c>
      <c r="K164" s="142">
        <v>22172</v>
      </c>
      <c r="L164" s="142">
        <v>5213</v>
      </c>
      <c r="M164" s="142">
        <v>155349</v>
      </c>
      <c r="N164" s="142">
        <v>24499</v>
      </c>
    </row>
    <row r="165" spans="2:14" x14ac:dyDescent="0.25">
      <c r="B165" s="143" t="s">
        <v>403</v>
      </c>
      <c r="C165" s="142">
        <v>1708</v>
      </c>
      <c r="D165" s="142">
        <v>14641</v>
      </c>
      <c r="E165" s="142">
        <v>6687</v>
      </c>
      <c r="F165" s="142">
        <v>2941</v>
      </c>
      <c r="G165" s="142">
        <v>1987</v>
      </c>
      <c r="H165" s="142">
        <v>1067</v>
      </c>
      <c r="I165" s="142">
        <v>3448</v>
      </c>
      <c r="J165" s="142">
        <v>6483</v>
      </c>
      <c r="K165" s="142">
        <v>28019</v>
      </c>
      <c r="L165" s="142">
        <v>6927</v>
      </c>
      <c r="M165" s="142">
        <v>182825</v>
      </c>
      <c r="N165" s="142">
        <v>29031</v>
      </c>
    </row>
    <row r="166" spans="2:14" x14ac:dyDescent="0.25">
      <c r="B166" s="143" t="s">
        <v>392</v>
      </c>
      <c r="C166" s="142">
        <v>228</v>
      </c>
      <c r="D166" s="142">
        <v>1997</v>
      </c>
      <c r="E166" s="142">
        <v>824</v>
      </c>
      <c r="F166" s="142">
        <v>381</v>
      </c>
      <c r="G166" s="142">
        <v>262</v>
      </c>
      <c r="H166" s="142">
        <v>162</v>
      </c>
      <c r="I166" s="142">
        <v>918</v>
      </c>
      <c r="J166" s="142">
        <v>947</v>
      </c>
      <c r="K166" s="142">
        <v>3712</v>
      </c>
      <c r="L166" s="142">
        <v>878</v>
      </c>
      <c r="M166" s="142">
        <v>24547</v>
      </c>
      <c r="N166" s="142">
        <v>3854</v>
      </c>
    </row>
    <row r="167" spans="2:14" x14ac:dyDescent="0.25">
      <c r="B167" s="143" t="s">
        <v>388</v>
      </c>
      <c r="C167" s="142">
        <v>144</v>
      </c>
      <c r="D167" s="142">
        <v>1405</v>
      </c>
      <c r="E167" s="142">
        <v>376</v>
      </c>
      <c r="F167" s="142">
        <v>177</v>
      </c>
      <c r="G167" s="142">
        <v>148</v>
      </c>
      <c r="H167" s="142">
        <v>77</v>
      </c>
      <c r="I167" s="142">
        <v>326</v>
      </c>
      <c r="J167" s="142">
        <v>600</v>
      </c>
      <c r="K167" s="142">
        <v>2222</v>
      </c>
      <c r="L167" s="142">
        <v>531</v>
      </c>
      <c r="M167" s="142">
        <v>15618</v>
      </c>
      <c r="N167" s="142">
        <v>2327</v>
      </c>
    </row>
    <row r="168" spans="2:14" x14ac:dyDescent="0.25">
      <c r="B168" s="143" t="s">
        <v>397</v>
      </c>
      <c r="C168" s="142">
        <v>244</v>
      </c>
      <c r="D168" s="142">
        <v>1767</v>
      </c>
      <c r="E168" s="142">
        <v>724</v>
      </c>
      <c r="F168" s="142">
        <v>351</v>
      </c>
      <c r="G168" s="142">
        <v>226</v>
      </c>
      <c r="H168" s="142">
        <v>146</v>
      </c>
      <c r="I168" s="142">
        <v>591</v>
      </c>
      <c r="J168" s="142">
        <v>868</v>
      </c>
      <c r="K168" s="142">
        <v>3455</v>
      </c>
      <c r="L168" s="142">
        <v>865</v>
      </c>
      <c r="M168" s="142">
        <v>22192</v>
      </c>
      <c r="N168" s="142">
        <v>3458</v>
      </c>
    </row>
    <row r="169" spans="2:14" x14ac:dyDescent="0.25">
      <c r="B169" s="143" t="s">
        <v>390</v>
      </c>
      <c r="C169" s="142">
        <v>85</v>
      </c>
      <c r="D169" s="142">
        <v>804</v>
      </c>
      <c r="E169" s="142">
        <v>209</v>
      </c>
      <c r="F169" s="142">
        <v>159</v>
      </c>
      <c r="G169" s="142">
        <v>186</v>
      </c>
      <c r="H169" s="142">
        <v>45</v>
      </c>
      <c r="I169" s="142">
        <v>197</v>
      </c>
      <c r="J169" s="142">
        <v>351</v>
      </c>
      <c r="K169" s="142">
        <v>1373</v>
      </c>
      <c r="L169" s="142">
        <v>336</v>
      </c>
      <c r="M169" s="142">
        <v>9484</v>
      </c>
      <c r="N169" s="142">
        <v>1488</v>
      </c>
    </row>
    <row r="170" spans="2:14" x14ac:dyDescent="0.25">
      <c r="B170" s="143" t="s">
        <v>393</v>
      </c>
      <c r="C170" s="142">
        <v>343</v>
      </c>
      <c r="D170" s="142">
        <v>2816</v>
      </c>
      <c r="E170" s="142">
        <v>1013</v>
      </c>
      <c r="F170" s="142">
        <v>492</v>
      </c>
      <c r="G170" s="142">
        <v>272</v>
      </c>
      <c r="H170" s="142">
        <v>182</v>
      </c>
      <c r="I170" s="142">
        <v>1206</v>
      </c>
      <c r="J170" s="142">
        <v>1244</v>
      </c>
      <c r="K170" s="142">
        <v>4924</v>
      </c>
      <c r="L170" s="142">
        <v>1204</v>
      </c>
      <c r="M170" s="142">
        <v>33447</v>
      </c>
      <c r="N170" s="142">
        <v>5118</v>
      </c>
    </row>
    <row r="171" spans="2:14" x14ac:dyDescent="0.25">
      <c r="B171" s="143" t="s">
        <v>404</v>
      </c>
      <c r="C171" s="142">
        <v>74</v>
      </c>
      <c r="D171" s="142">
        <v>951</v>
      </c>
      <c r="E171" s="142">
        <v>231</v>
      </c>
      <c r="F171" s="142">
        <v>100</v>
      </c>
      <c r="G171" s="142">
        <v>132</v>
      </c>
      <c r="H171" s="142">
        <v>45</v>
      </c>
      <c r="I171" s="142">
        <v>210</v>
      </c>
      <c r="J171" s="142">
        <v>393</v>
      </c>
      <c r="K171" s="142">
        <v>1439</v>
      </c>
      <c r="L171" s="142">
        <v>365</v>
      </c>
      <c r="M171" s="142">
        <v>10220</v>
      </c>
      <c r="N171" s="142">
        <v>1533</v>
      </c>
    </row>
    <row r="172" spans="2:14" x14ac:dyDescent="0.25">
      <c r="B172" s="143" t="s">
        <v>399</v>
      </c>
      <c r="C172" s="142">
        <v>169</v>
      </c>
      <c r="D172" s="142">
        <v>1438</v>
      </c>
      <c r="E172" s="142">
        <v>475</v>
      </c>
      <c r="F172" s="142">
        <v>208</v>
      </c>
      <c r="G172" s="142">
        <v>282</v>
      </c>
      <c r="H172" s="142">
        <v>90</v>
      </c>
      <c r="I172" s="142">
        <v>308</v>
      </c>
      <c r="J172" s="142">
        <v>665</v>
      </c>
      <c r="K172" s="142">
        <v>2690</v>
      </c>
      <c r="L172" s="142">
        <v>693</v>
      </c>
      <c r="M172" s="142">
        <v>17082</v>
      </c>
      <c r="N172" s="142">
        <v>2662</v>
      </c>
    </row>
    <row r="173" spans="2:14" x14ac:dyDescent="0.25">
      <c r="B173" s="143" t="s">
        <v>396</v>
      </c>
      <c r="C173" s="142">
        <v>93</v>
      </c>
      <c r="D173" s="142">
        <v>862</v>
      </c>
      <c r="E173" s="142">
        <v>268</v>
      </c>
      <c r="F173" s="142">
        <v>151</v>
      </c>
      <c r="G173" s="142">
        <v>171</v>
      </c>
      <c r="H173" s="142">
        <v>36</v>
      </c>
      <c r="I173" s="142">
        <v>201</v>
      </c>
      <c r="J173" s="142">
        <v>336</v>
      </c>
      <c r="K173" s="142">
        <v>1488</v>
      </c>
      <c r="L173" s="142">
        <v>371</v>
      </c>
      <c r="M173" s="142">
        <v>10113</v>
      </c>
      <c r="N173" s="142">
        <v>1581</v>
      </c>
    </row>
    <row r="174" spans="2:14" x14ac:dyDescent="0.25">
      <c r="B174" s="143" t="s">
        <v>395</v>
      </c>
      <c r="C174" s="142">
        <v>66</v>
      </c>
      <c r="D174" s="142">
        <v>672</v>
      </c>
      <c r="E174" s="142">
        <v>228</v>
      </c>
      <c r="F174" s="142">
        <v>111</v>
      </c>
      <c r="G174" s="142">
        <v>161</v>
      </c>
      <c r="H174" s="142">
        <v>52</v>
      </c>
      <c r="I174" s="142">
        <v>269</v>
      </c>
      <c r="J174" s="142">
        <v>308</v>
      </c>
      <c r="K174" s="142">
        <v>1423</v>
      </c>
      <c r="L174" s="142">
        <v>359</v>
      </c>
      <c r="M174" s="142">
        <v>8052</v>
      </c>
      <c r="N174" s="142">
        <v>1290</v>
      </c>
    </row>
    <row r="175" spans="2:14" x14ac:dyDescent="0.25">
      <c r="B175" s="143" t="s">
        <v>398</v>
      </c>
      <c r="C175" s="142">
        <v>98</v>
      </c>
      <c r="D175" s="142">
        <v>665</v>
      </c>
      <c r="E175" s="142">
        <v>106</v>
      </c>
      <c r="F175" s="142">
        <v>67</v>
      </c>
      <c r="G175" s="142">
        <v>127</v>
      </c>
      <c r="H175" s="142">
        <v>40</v>
      </c>
      <c r="I175" s="142">
        <v>229</v>
      </c>
      <c r="J175" s="142">
        <v>259</v>
      </c>
      <c r="K175" s="142">
        <v>1070</v>
      </c>
      <c r="L175" s="142">
        <v>264</v>
      </c>
      <c r="M175" s="142">
        <v>7551</v>
      </c>
      <c r="N175" s="142">
        <v>1103</v>
      </c>
    </row>
    <row r="176" spans="2:14" x14ac:dyDescent="0.25">
      <c r="B176" s="143" t="s">
        <v>406</v>
      </c>
      <c r="C176" s="142">
        <v>47</v>
      </c>
      <c r="D176" s="142">
        <v>343</v>
      </c>
      <c r="E176" s="142">
        <v>106</v>
      </c>
      <c r="F176" s="142">
        <v>57</v>
      </c>
      <c r="G176" s="142">
        <v>98</v>
      </c>
      <c r="H176" s="142">
        <v>20</v>
      </c>
      <c r="I176" s="142">
        <v>121</v>
      </c>
      <c r="J176" s="142">
        <v>167</v>
      </c>
      <c r="K176" s="142">
        <v>651</v>
      </c>
      <c r="L176" s="142">
        <v>165</v>
      </c>
      <c r="M176" s="142">
        <v>4207</v>
      </c>
      <c r="N176" s="142">
        <v>671</v>
      </c>
    </row>
    <row r="177" spans="2:14" x14ac:dyDescent="0.25">
      <c r="B177" s="143" t="s">
        <v>391</v>
      </c>
      <c r="C177" s="142">
        <v>56</v>
      </c>
      <c r="D177" s="142">
        <v>432</v>
      </c>
      <c r="E177" s="142">
        <v>83</v>
      </c>
      <c r="F177" s="142">
        <v>54</v>
      </c>
      <c r="G177" s="142">
        <v>193</v>
      </c>
      <c r="H177" s="142">
        <v>18</v>
      </c>
      <c r="I177" s="142">
        <v>114</v>
      </c>
      <c r="J177" s="142">
        <v>182</v>
      </c>
      <c r="K177" s="142">
        <v>722</v>
      </c>
      <c r="L177" s="142">
        <v>171</v>
      </c>
      <c r="M177" s="142">
        <v>5163</v>
      </c>
      <c r="N177" s="142">
        <v>836</v>
      </c>
    </row>
    <row r="178" spans="2:14" x14ac:dyDescent="0.25">
      <c r="B178" s="143" t="s">
        <v>405</v>
      </c>
      <c r="C178" s="142">
        <v>62</v>
      </c>
      <c r="D178" s="142">
        <v>423</v>
      </c>
      <c r="E178" s="142">
        <v>111</v>
      </c>
      <c r="F178" s="142">
        <v>62</v>
      </c>
      <c r="G178" s="142">
        <v>261</v>
      </c>
      <c r="H178" s="142">
        <v>24</v>
      </c>
      <c r="I178" s="142">
        <v>106</v>
      </c>
      <c r="J178" s="142">
        <v>220</v>
      </c>
      <c r="K178" s="142">
        <v>907</v>
      </c>
      <c r="L178" s="142">
        <v>238</v>
      </c>
      <c r="M178" s="142">
        <v>5574</v>
      </c>
      <c r="N178" s="142">
        <v>943</v>
      </c>
    </row>
    <row r="179" spans="2:14" x14ac:dyDescent="0.25">
      <c r="B179" s="143" t="s">
        <v>402</v>
      </c>
      <c r="C179" s="142">
        <v>16</v>
      </c>
      <c r="D179" s="142">
        <v>200</v>
      </c>
      <c r="E179" s="142">
        <v>65</v>
      </c>
      <c r="F179" s="142">
        <v>54</v>
      </c>
      <c r="G179" s="142">
        <v>80</v>
      </c>
      <c r="H179" s="142">
        <v>12</v>
      </c>
      <c r="I179" s="142">
        <v>44</v>
      </c>
      <c r="J179" s="142">
        <v>105</v>
      </c>
      <c r="K179" s="142">
        <v>433</v>
      </c>
      <c r="L179" s="142">
        <v>119</v>
      </c>
      <c r="M179" s="142">
        <v>2505</v>
      </c>
      <c r="N179" s="142">
        <v>427</v>
      </c>
    </row>
  </sheetData>
  <mergeCells count="19">
    <mergeCell ref="H6:L6"/>
    <mergeCell ref="R60:AF60"/>
    <mergeCell ref="R40:AF40"/>
    <mergeCell ref="B2:Y2"/>
    <mergeCell ref="B3:Y4"/>
    <mergeCell ref="N6:P6"/>
    <mergeCell ref="Q6:S6"/>
    <mergeCell ref="T6:V6"/>
    <mergeCell ref="B6:G6"/>
    <mergeCell ref="B90:P90"/>
    <mergeCell ref="AH40:AO40"/>
    <mergeCell ref="B27:I27"/>
    <mergeCell ref="B40:P40"/>
    <mergeCell ref="B48:P48"/>
    <mergeCell ref="B69:P69"/>
    <mergeCell ref="N32:V32"/>
    <mergeCell ref="L34:M34"/>
    <mergeCell ref="L35:M35"/>
    <mergeCell ref="B38:AF38"/>
  </mergeCells>
  <conditionalFormatting sqref="N34">
    <cfRule type="cellIs" dxfId="84" priority="57" operator="greaterThan">
      <formula>$N$35</formula>
    </cfRule>
  </conditionalFormatting>
  <conditionalFormatting sqref="N34:U34">
    <cfRule type="cellIs" dxfId="83" priority="55" operator="greaterThan">
      <formula>$N$35</formula>
    </cfRule>
    <cfRule type="cellIs" dxfId="82" priority="56" operator="lessThan">
      <formula>$N$35</formula>
    </cfRule>
  </conditionalFormatting>
  <conditionalFormatting sqref="S62">
    <cfRule type="cellIs" dxfId="81" priority="54" operator="greaterThan">
      <formula>$S$42</formula>
    </cfRule>
  </conditionalFormatting>
  <conditionalFormatting sqref="S62:AF79">
    <cfRule type="cellIs" dxfId="80" priority="53" operator="greaterThan">
      <formula>S42</formula>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C8:C25">
    <cfRule type="colorScale" priority="10">
      <colorScale>
        <cfvo type="min"/>
        <cfvo type="percentile" val="50"/>
        <cfvo type="max"/>
        <color rgb="FFF8696B"/>
        <color rgb="FFFFEB84"/>
        <color rgb="FF63BE7B"/>
      </colorScale>
    </cfRule>
  </conditionalFormatting>
  <conditionalFormatting sqref="E8:E25">
    <cfRule type="colorScale" priority="9">
      <colorScale>
        <cfvo type="min"/>
        <cfvo type="percentile" val="50"/>
        <cfvo type="max"/>
        <color rgb="FFF8696B"/>
        <color rgb="FFFFEB84"/>
        <color rgb="FF63BE7B"/>
      </colorScale>
    </cfRule>
  </conditionalFormatting>
  <conditionalFormatting sqref="G8:G25">
    <cfRule type="colorScale" priority="7">
      <colorScale>
        <cfvo type="min"/>
        <cfvo type="percentile" val="50"/>
        <cfvo type="max"/>
        <color rgb="FFF8696B"/>
        <color rgb="FFFFEB84"/>
        <color rgb="FF63BE7B"/>
      </colorScale>
    </cfRule>
  </conditionalFormatting>
  <conditionalFormatting sqref="K8:K25">
    <cfRule type="colorScale" priority="4">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J50:P68 C42:H47 C50:H68 C71:H89 C92:H110 J71:P89 J92:P110 J42:P47">
    <cfRule type="cellIs" dxfId="79" priority="353" operator="greaterThan">
      <formula>C$111</formula>
    </cfRule>
  </conditionalFormatting>
  <conditionalFormatting sqref="J50:P68 C42:H47 C50:H68 C71:H89 C92:H110 J71:P89 J92:P110 J42:P47">
    <cfRule type="cellIs" dxfId="78" priority="361" operator="lessThan">
      <formula>C$111</formula>
    </cfRule>
  </conditionalFormatting>
  <conditionalFormatting sqref="C29:I34">
    <cfRule type="cellIs" dxfId="77" priority="369" operator="greaterThan">
      <formula>J$111</formula>
    </cfRule>
  </conditionalFormatting>
  <conditionalFormatting sqref="C29:I34">
    <cfRule type="cellIs" dxfId="76" priority="370" operator="lessThan">
      <formula>J$111</formula>
    </cfRule>
  </conditionalFormatting>
  <conditionalFormatting sqref="F29:F34">
    <cfRule type="cellIs" dxfId="75" priority="1" operator="lessThan">
      <formula>$F$35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dimension ref="B2:CU143"/>
  <sheetViews>
    <sheetView zoomScale="85" zoomScaleNormal="85" workbookViewId="0">
      <selection activeCell="I35" sqref="I35"/>
    </sheetView>
  </sheetViews>
  <sheetFormatPr defaultRowHeight="15" x14ac:dyDescent="0.25"/>
  <sheetData>
    <row r="2" spans="2:54" ht="18.75" x14ac:dyDescent="0.3">
      <c r="B2" s="250" t="s">
        <v>733</v>
      </c>
      <c r="C2" s="250"/>
      <c r="D2" s="250"/>
      <c r="E2" s="250"/>
      <c r="F2" s="250"/>
      <c r="G2" s="250"/>
      <c r="H2" s="250"/>
      <c r="I2" s="250"/>
      <c r="J2" s="250"/>
      <c r="K2" s="250"/>
      <c r="L2" s="250"/>
      <c r="M2" s="250"/>
      <c r="N2" s="250"/>
      <c r="O2" s="250"/>
      <c r="P2" s="250"/>
      <c r="Q2" s="250"/>
      <c r="R2" s="250"/>
      <c r="S2" s="250"/>
      <c r="T2" s="250"/>
      <c r="U2" s="250"/>
      <c r="V2" s="250"/>
      <c r="W2" s="250"/>
      <c r="X2" s="250"/>
      <c r="Y2" s="250"/>
    </row>
    <row r="3" spans="2:54" ht="83.25" customHeight="1" x14ac:dyDescent="0.25">
      <c r="B3" s="260" t="s">
        <v>732</v>
      </c>
      <c r="C3" s="260"/>
      <c r="D3" s="260"/>
      <c r="E3" s="260"/>
      <c r="F3" s="260"/>
      <c r="G3" s="260"/>
      <c r="H3" s="260"/>
      <c r="I3" s="260"/>
      <c r="J3" s="260"/>
      <c r="K3" s="260"/>
      <c r="L3" s="260"/>
      <c r="M3" s="260"/>
      <c r="N3" s="260"/>
      <c r="O3" s="260"/>
      <c r="P3" s="260"/>
      <c r="Q3" s="260"/>
      <c r="R3" s="260"/>
      <c r="S3" s="260"/>
      <c r="T3" s="260"/>
      <c r="U3" s="260"/>
      <c r="V3" s="260"/>
      <c r="W3" s="260"/>
      <c r="X3" s="260"/>
      <c r="Y3" s="260"/>
    </row>
    <row r="4" spans="2:54" ht="84.75" customHeight="1" x14ac:dyDescent="0.25">
      <c r="B4" s="260"/>
      <c r="C4" s="260"/>
      <c r="D4" s="260"/>
      <c r="E4" s="260"/>
      <c r="F4" s="260"/>
      <c r="G4" s="260"/>
      <c r="H4" s="260"/>
      <c r="I4" s="260"/>
      <c r="J4" s="260"/>
      <c r="K4" s="260"/>
      <c r="L4" s="260"/>
      <c r="M4" s="260"/>
      <c r="N4" s="260"/>
      <c r="O4" s="260"/>
      <c r="P4" s="260"/>
      <c r="Q4" s="260"/>
      <c r="R4" s="260"/>
      <c r="S4" s="260"/>
      <c r="T4" s="260"/>
      <c r="U4" s="260"/>
      <c r="V4" s="260"/>
      <c r="W4" s="260"/>
      <c r="X4" s="260"/>
      <c r="Y4" s="260"/>
    </row>
    <row r="7" spans="2:54" x14ac:dyDescent="0.25">
      <c r="C7" s="244" t="s">
        <v>706</v>
      </c>
      <c r="D7" s="244"/>
      <c r="E7" s="244"/>
      <c r="F7" s="244"/>
      <c r="G7" s="244"/>
      <c r="H7" s="244"/>
      <c r="I7" s="244"/>
      <c r="J7" s="244"/>
      <c r="K7" s="244"/>
      <c r="M7" s="244" t="s">
        <v>712</v>
      </c>
      <c r="N7" s="244"/>
      <c r="O7" s="244"/>
      <c r="P7" s="244"/>
      <c r="Q7" s="244"/>
      <c r="R7" s="244"/>
      <c r="S7" s="244"/>
      <c r="T7" s="244"/>
      <c r="U7" s="244"/>
      <c r="V7" s="244"/>
      <c r="W7" s="244"/>
      <c r="X7" s="244"/>
      <c r="Y7" s="244"/>
      <c r="Z7" s="244"/>
      <c r="AA7" s="244"/>
      <c r="AB7" s="244"/>
      <c r="AC7" s="244"/>
      <c r="AD7" s="244"/>
      <c r="AE7" s="244"/>
      <c r="AF7" s="244"/>
      <c r="AG7" s="244"/>
      <c r="AJ7" s="253" t="s">
        <v>730</v>
      </c>
      <c r="AK7" s="254"/>
      <c r="AL7" s="254"/>
      <c r="AM7" s="254"/>
      <c r="AN7" s="254"/>
      <c r="AO7" s="254"/>
      <c r="AP7" s="254"/>
      <c r="AQ7" s="254"/>
      <c r="AR7" s="255"/>
      <c r="AT7" s="253" t="s">
        <v>731</v>
      </c>
      <c r="AU7" s="254"/>
      <c r="AV7" s="254"/>
      <c r="AW7" s="254"/>
      <c r="AX7" s="254"/>
      <c r="AY7" s="254"/>
      <c r="AZ7" s="254"/>
      <c r="BA7" s="254"/>
      <c r="BB7" s="255"/>
    </row>
    <row r="8" spans="2:54" x14ac:dyDescent="0.25">
      <c r="B8" s="183" t="s">
        <v>635</v>
      </c>
      <c r="C8" s="183">
        <v>1</v>
      </c>
      <c r="D8" s="183">
        <v>2</v>
      </c>
      <c r="E8" s="183">
        <v>3</v>
      </c>
      <c r="F8" s="183">
        <v>4</v>
      </c>
      <c r="G8" s="183">
        <v>5</v>
      </c>
      <c r="H8" s="183">
        <v>6</v>
      </c>
      <c r="I8" s="183">
        <v>7</v>
      </c>
      <c r="J8" s="183">
        <v>8</v>
      </c>
      <c r="K8" s="183">
        <v>9</v>
      </c>
      <c r="M8" s="259" t="s">
        <v>22</v>
      </c>
      <c r="N8" s="259"/>
      <c r="O8" s="183">
        <v>0</v>
      </c>
      <c r="P8" s="183">
        <v>1</v>
      </c>
      <c r="Q8" s="183">
        <v>2</v>
      </c>
      <c r="R8" s="183">
        <v>3</v>
      </c>
      <c r="S8" s="183">
        <v>4</v>
      </c>
      <c r="T8" s="183">
        <v>5</v>
      </c>
      <c r="U8" s="183">
        <v>6</v>
      </c>
      <c r="V8" s="183">
        <v>7</v>
      </c>
      <c r="W8" s="183">
        <v>8</v>
      </c>
      <c r="X8" s="183">
        <v>9</v>
      </c>
      <c r="Y8" s="183">
        <v>10</v>
      </c>
      <c r="Z8" s="183">
        <v>11</v>
      </c>
      <c r="AA8" s="183">
        <v>12</v>
      </c>
      <c r="AB8" s="183">
        <v>13</v>
      </c>
      <c r="AC8" s="183">
        <v>14</v>
      </c>
      <c r="AD8" s="183">
        <v>15</v>
      </c>
      <c r="AE8" s="183">
        <v>16</v>
      </c>
      <c r="AF8" s="183">
        <v>17</v>
      </c>
      <c r="AG8" s="183" t="s">
        <v>17</v>
      </c>
      <c r="AI8" s="185" t="s">
        <v>635</v>
      </c>
      <c r="AJ8" s="185">
        <v>1</v>
      </c>
      <c r="AK8" s="185">
        <v>2</v>
      </c>
      <c r="AL8" s="185">
        <v>3</v>
      </c>
      <c r="AM8" s="185">
        <v>4</v>
      </c>
      <c r="AN8" s="185">
        <v>5</v>
      </c>
      <c r="AO8" s="185">
        <v>6</v>
      </c>
      <c r="AP8" s="185">
        <v>7</v>
      </c>
      <c r="AQ8" s="185">
        <v>8</v>
      </c>
      <c r="AR8" s="185">
        <v>9</v>
      </c>
      <c r="AS8" s="185" t="s">
        <v>635</v>
      </c>
      <c r="AT8" s="185">
        <v>1</v>
      </c>
      <c r="AU8" s="185">
        <v>2</v>
      </c>
      <c r="AV8" s="185">
        <v>3</v>
      </c>
      <c r="AW8" s="185">
        <v>4</v>
      </c>
      <c r="AX8" s="185">
        <v>5</v>
      </c>
      <c r="AY8" s="185">
        <v>6</v>
      </c>
      <c r="AZ8" s="185">
        <v>7</v>
      </c>
      <c r="BA8" s="185">
        <v>8</v>
      </c>
      <c r="BB8" s="185">
        <v>9</v>
      </c>
    </row>
    <row r="9" spans="2:54" x14ac:dyDescent="0.25">
      <c r="B9" s="183">
        <v>1</v>
      </c>
      <c r="C9" s="82"/>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59" t="s">
        <v>707</v>
      </c>
      <c r="N9" s="259"/>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185">
        <v>1</v>
      </c>
      <c r="AJ9" s="82"/>
      <c r="AK9" s="75">
        <v>1.1500000000000001</v>
      </c>
      <c r="AL9" s="75">
        <v>1.05</v>
      </c>
      <c r="AM9" s="75">
        <v>0.60000000000000009</v>
      </c>
      <c r="AN9" s="75">
        <v>0.8</v>
      </c>
      <c r="AO9" s="75">
        <v>0.95000000000000007</v>
      </c>
      <c r="AP9" s="75">
        <v>0.9</v>
      </c>
      <c r="AQ9" s="75">
        <v>0.85000000000000009</v>
      </c>
      <c r="AR9" s="75">
        <v>0.95000000000000007</v>
      </c>
      <c r="AS9" s="185">
        <v>1</v>
      </c>
      <c r="AT9" s="82"/>
      <c r="AU9" s="75">
        <v>1.6</v>
      </c>
      <c r="AV9" s="75">
        <v>1.85</v>
      </c>
      <c r="AW9" s="75">
        <v>0.65</v>
      </c>
      <c r="AX9" s="75">
        <v>1.3</v>
      </c>
      <c r="AY9" s="75">
        <v>1.1000000000000001</v>
      </c>
      <c r="AZ9" s="75">
        <v>0.75</v>
      </c>
      <c r="BA9" s="75">
        <v>1.2000000000000002</v>
      </c>
      <c r="BB9" s="75">
        <v>1.05</v>
      </c>
    </row>
    <row r="10" spans="2:54" x14ac:dyDescent="0.25">
      <c r="B10" s="183">
        <v>2</v>
      </c>
      <c r="C10" s="75">
        <f>MROUND(C43,0.05)-0.05</f>
        <v>1.7</v>
      </c>
      <c r="D10" s="82"/>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59" t="s">
        <v>708</v>
      </c>
      <c r="N10" s="259"/>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185">
        <v>2</v>
      </c>
      <c r="AJ10" s="75">
        <v>1.55</v>
      </c>
      <c r="AK10" s="82"/>
      <c r="AL10" s="75">
        <v>0.7</v>
      </c>
      <c r="AM10" s="75">
        <v>0.9</v>
      </c>
      <c r="AN10" s="75">
        <v>0.55000000000000004</v>
      </c>
      <c r="AO10" s="75">
        <v>0.85000000000000009</v>
      </c>
      <c r="AP10" s="75">
        <v>0.9</v>
      </c>
      <c r="AQ10" s="75">
        <v>0.9</v>
      </c>
      <c r="AR10" s="75">
        <v>1</v>
      </c>
      <c r="AS10" s="185">
        <v>2</v>
      </c>
      <c r="AT10" s="75">
        <v>2.0500000000000003</v>
      </c>
      <c r="AU10" s="82"/>
      <c r="AV10" s="75">
        <v>1.45</v>
      </c>
      <c r="AW10" s="75">
        <v>1.35</v>
      </c>
      <c r="AX10" s="75">
        <v>0.85000000000000009</v>
      </c>
      <c r="AY10" s="75">
        <v>1.3</v>
      </c>
      <c r="AZ10" s="75">
        <v>1.05</v>
      </c>
      <c r="BA10" s="75">
        <v>1.05</v>
      </c>
      <c r="BB10" s="75">
        <v>1.35</v>
      </c>
    </row>
    <row r="11" spans="2:54" x14ac:dyDescent="0.25">
      <c r="B11" s="183">
        <v>3</v>
      </c>
      <c r="C11" s="75">
        <f>MROUND(C44,0.05)-0.05</f>
        <v>1.35</v>
      </c>
      <c r="D11" s="75">
        <f>MROUND(D44,0.05)-0.05</f>
        <v>1</v>
      </c>
      <c r="E11" s="82"/>
      <c r="F11" s="75">
        <f>MROUND(F44,0.05)-0.05</f>
        <v>1</v>
      </c>
      <c r="G11" s="75">
        <f>MROUND(G44,0.05)-0.05</f>
        <v>0.95</v>
      </c>
      <c r="H11" s="75">
        <f>MROUND(H44,0.05)</f>
        <v>0.60000000000000009</v>
      </c>
      <c r="I11" s="75">
        <f>MROUND(I44,0.05)</f>
        <v>1</v>
      </c>
      <c r="J11" s="75">
        <f>MROUND(J44,0.05)</f>
        <v>0.95000000000000007</v>
      </c>
      <c r="K11" s="75">
        <f>MROUND(K44,0.05)</f>
        <v>0.8</v>
      </c>
      <c r="M11" s="259" t="s">
        <v>709</v>
      </c>
      <c r="N11" s="259"/>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185">
        <v>3</v>
      </c>
      <c r="AJ11" s="75">
        <v>1.1500000000000001</v>
      </c>
      <c r="AK11" s="75">
        <v>0.7</v>
      </c>
      <c r="AL11" s="82"/>
      <c r="AM11" s="75">
        <v>0.85</v>
      </c>
      <c r="AN11" s="75">
        <v>0.8</v>
      </c>
      <c r="AO11" s="75">
        <v>0.5</v>
      </c>
      <c r="AP11" s="75">
        <v>0.95000000000000007</v>
      </c>
      <c r="AQ11" s="75">
        <v>0.95000000000000007</v>
      </c>
      <c r="AR11" s="75">
        <v>0.70000000000000007</v>
      </c>
      <c r="AS11" s="185">
        <v>3</v>
      </c>
      <c r="AT11" s="75">
        <v>1.55</v>
      </c>
      <c r="AU11" s="75">
        <v>1.4000000000000001</v>
      </c>
      <c r="AV11" s="82"/>
      <c r="AW11" s="75">
        <v>1.35</v>
      </c>
      <c r="AX11" s="75">
        <v>1.2</v>
      </c>
      <c r="AY11" s="75">
        <v>0.75</v>
      </c>
      <c r="AZ11" s="75">
        <v>1.1000000000000001</v>
      </c>
      <c r="BA11" s="75">
        <v>1.2000000000000002</v>
      </c>
      <c r="BB11" s="75">
        <v>0.9</v>
      </c>
    </row>
    <row r="12" spans="2:54" x14ac:dyDescent="0.25">
      <c r="B12" s="183">
        <v>4</v>
      </c>
      <c r="C12" s="75">
        <f t="shared" ref="C12:C17" si="2">MROUND(C45,0.05)</f>
        <v>0.25</v>
      </c>
      <c r="D12" s="75">
        <f>MROUND(D45,0.05)-0.05</f>
        <v>1.2</v>
      </c>
      <c r="E12" s="75">
        <f>MROUND(E45,0.05)-0.05</f>
        <v>0.7</v>
      </c>
      <c r="F12" s="82"/>
      <c r="G12" s="75">
        <f>MROUND(G45,0.05)-0.05</f>
        <v>1</v>
      </c>
      <c r="H12" s="75">
        <f>MROUND(H45,0.05)-0.05</f>
        <v>0.8</v>
      </c>
      <c r="I12" s="75">
        <f>MROUND(I45,0.05)</f>
        <v>0.75</v>
      </c>
      <c r="J12" s="75">
        <f>MROUND(J45,0.05)</f>
        <v>1.05</v>
      </c>
      <c r="K12" s="75">
        <f>MROUND(K45,0.05)</f>
        <v>1</v>
      </c>
      <c r="M12" s="259" t="s">
        <v>710</v>
      </c>
      <c r="N12" s="259"/>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185">
        <v>4</v>
      </c>
      <c r="AJ12" s="75">
        <v>0.30000000000000004</v>
      </c>
      <c r="AK12" s="75">
        <v>1</v>
      </c>
      <c r="AL12" s="75">
        <v>0.6</v>
      </c>
      <c r="AM12" s="82"/>
      <c r="AN12" s="75">
        <v>0.8</v>
      </c>
      <c r="AO12" s="75">
        <v>0.8</v>
      </c>
      <c r="AP12" s="75">
        <v>0.70000000000000007</v>
      </c>
      <c r="AQ12" s="75">
        <v>0.85000000000000009</v>
      </c>
      <c r="AR12" s="75">
        <v>1</v>
      </c>
      <c r="AS12" s="185">
        <v>4</v>
      </c>
      <c r="AT12" s="75">
        <v>0.15000000000000002</v>
      </c>
      <c r="AU12" s="75">
        <v>1.4000000000000001</v>
      </c>
      <c r="AV12" s="75">
        <v>1.2</v>
      </c>
      <c r="AW12" s="82"/>
      <c r="AX12" s="75">
        <v>1.3</v>
      </c>
      <c r="AY12" s="75">
        <v>1.05</v>
      </c>
      <c r="AZ12" s="75">
        <v>0.75</v>
      </c>
      <c r="BA12" s="75">
        <v>1.4500000000000002</v>
      </c>
      <c r="BB12" s="75">
        <v>1.05</v>
      </c>
    </row>
    <row r="13" spans="2:54" x14ac:dyDescent="0.25">
      <c r="B13" s="183">
        <v>5</v>
      </c>
      <c r="C13" s="75">
        <f t="shared" si="2"/>
        <v>1.1500000000000001</v>
      </c>
      <c r="D13" s="75">
        <f>MROUND(D46,0.05)</f>
        <v>0.70000000000000007</v>
      </c>
      <c r="E13" s="75">
        <f>MROUND(E46,0.05)-0.05</f>
        <v>0.95</v>
      </c>
      <c r="F13" s="75">
        <f>MROUND(F46,0.05)-0.05</f>
        <v>0.9</v>
      </c>
      <c r="G13" s="82"/>
      <c r="H13" s="75">
        <f>MROUND(H46,0.05)-0.05</f>
        <v>0.95</v>
      </c>
      <c r="I13" s="75">
        <f>MROUND(I46,0.05)-0.05</f>
        <v>0.95</v>
      </c>
      <c r="J13" s="75">
        <f>MROUND(J46,0.05)</f>
        <v>0.65</v>
      </c>
      <c r="K13" s="75">
        <f>MROUND(K46,0.05)</f>
        <v>1.1500000000000001</v>
      </c>
      <c r="M13" s="259" t="s">
        <v>711</v>
      </c>
      <c r="N13" s="259"/>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185">
        <v>5</v>
      </c>
      <c r="AJ13" s="75">
        <v>1.05</v>
      </c>
      <c r="AK13" s="75">
        <v>0.75</v>
      </c>
      <c r="AL13" s="75">
        <v>0.8</v>
      </c>
      <c r="AM13" s="75">
        <v>0.75</v>
      </c>
      <c r="AN13" s="82"/>
      <c r="AO13" s="75">
        <v>0.75</v>
      </c>
      <c r="AP13" s="75">
        <v>0.85</v>
      </c>
      <c r="AQ13" s="75">
        <v>0.70000000000000007</v>
      </c>
      <c r="AR13" s="75">
        <v>1</v>
      </c>
      <c r="AS13" s="185">
        <v>5</v>
      </c>
      <c r="AT13" s="75">
        <v>1.4000000000000001</v>
      </c>
      <c r="AU13" s="75">
        <v>0.55000000000000004</v>
      </c>
      <c r="AV13" s="75">
        <v>1.1000000000000001</v>
      </c>
      <c r="AW13" s="75">
        <v>1.1500000000000001</v>
      </c>
      <c r="AX13" s="82"/>
      <c r="AY13" s="75">
        <v>1.2</v>
      </c>
      <c r="AZ13" s="75">
        <v>1.35</v>
      </c>
      <c r="BA13" s="75">
        <v>0.45</v>
      </c>
      <c r="BB13" s="75">
        <v>1.55</v>
      </c>
    </row>
    <row r="14" spans="2:54" x14ac:dyDescent="0.25">
      <c r="B14" s="183">
        <v>6</v>
      </c>
      <c r="C14" s="75">
        <f t="shared" si="2"/>
        <v>1.05</v>
      </c>
      <c r="D14" s="75">
        <f>MROUND(D47,0.05)</f>
        <v>1</v>
      </c>
      <c r="E14" s="75">
        <f>MROUND(E47,0.05)</f>
        <v>0.70000000000000007</v>
      </c>
      <c r="F14" s="75">
        <f>MROUND(F47,0.05)-0.05</f>
        <v>0.85</v>
      </c>
      <c r="G14" s="75">
        <f>MROUND(G47,0.05)-0.05</f>
        <v>1</v>
      </c>
      <c r="H14" s="82"/>
      <c r="I14" s="75">
        <f>MROUND(I47,0.05)-0.05</f>
        <v>0.7</v>
      </c>
      <c r="J14" s="75">
        <f>MROUND(J47,0.05)-0.05</f>
        <v>1.1500000000000001</v>
      </c>
      <c r="K14" s="75">
        <f>MROUND(K47,0.05)</f>
        <v>0.25</v>
      </c>
      <c r="AI14" s="185">
        <v>6</v>
      </c>
      <c r="AJ14" s="75">
        <v>1</v>
      </c>
      <c r="AK14" s="75">
        <v>0.9</v>
      </c>
      <c r="AL14" s="75">
        <v>0.65</v>
      </c>
      <c r="AM14" s="75">
        <v>0.8</v>
      </c>
      <c r="AN14" s="75">
        <v>0.8</v>
      </c>
      <c r="AO14" s="82"/>
      <c r="AP14" s="75">
        <v>0.65</v>
      </c>
      <c r="AQ14" s="75">
        <v>0.9</v>
      </c>
      <c r="AR14" s="75">
        <v>0.25</v>
      </c>
      <c r="AS14" s="185">
        <v>6</v>
      </c>
      <c r="AT14" s="75">
        <v>1.55</v>
      </c>
      <c r="AU14" s="75">
        <v>1.25</v>
      </c>
      <c r="AV14" s="75">
        <v>0.45</v>
      </c>
      <c r="AW14" s="75">
        <v>1.1000000000000001</v>
      </c>
      <c r="AX14" s="75">
        <v>1.3</v>
      </c>
      <c r="AY14" s="82"/>
      <c r="AZ14" s="75">
        <v>1.1000000000000001</v>
      </c>
      <c r="BA14" s="75">
        <v>1.1500000000000001</v>
      </c>
      <c r="BB14" s="75">
        <v>0.45</v>
      </c>
    </row>
    <row r="15" spans="2:54" x14ac:dyDescent="0.25">
      <c r="B15" s="183">
        <v>7</v>
      </c>
      <c r="C15" s="75">
        <f t="shared" si="2"/>
        <v>0.9</v>
      </c>
      <c r="D15" s="75">
        <f>MROUND(D48,0.05)</f>
        <v>0.95000000000000007</v>
      </c>
      <c r="E15" s="75">
        <f>MROUND(E48,0.05)</f>
        <v>0.95000000000000007</v>
      </c>
      <c r="F15" s="75">
        <f>MROUND(F48,0.05)</f>
        <v>0.65</v>
      </c>
      <c r="G15" s="75">
        <f>MROUND(G48,0.05)-0.05</f>
        <v>0.95</v>
      </c>
      <c r="H15" s="75">
        <f>MROUND(H48,0.05)-0.05</f>
        <v>1</v>
      </c>
      <c r="I15" s="82"/>
      <c r="J15" s="75">
        <f>MROUND(J48,0.05)-0.05</f>
        <v>0.95</v>
      </c>
      <c r="K15" s="75">
        <f>MROUND(K48,0.05)-0.05</f>
        <v>1.45</v>
      </c>
      <c r="N15" s="253" t="s">
        <v>716</v>
      </c>
      <c r="O15" s="254"/>
      <c r="P15" s="254"/>
      <c r="Q15" s="254"/>
      <c r="R15" s="254"/>
      <c r="S15" s="254"/>
      <c r="T15" s="254"/>
      <c r="U15" s="254"/>
      <c r="V15" s="255"/>
      <c r="Y15" s="253" t="s">
        <v>716</v>
      </c>
      <c r="Z15" s="254"/>
      <c r="AA15" s="254"/>
      <c r="AB15" s="254"/>
      <c r="AC15" s="254"/>
      <c r="AD15" s="254"/>
      <c r="AE15" s="254"/>
      <c r="AF15" s="254"/>
      <c r="AG15" s="255"/>
      <c r="AI15" s="185">
        <v>7</v>
      </c>
      <c r="AJ15" s="75">
        <v>0.85000000000000009</v>
      </c>
      <c r="AK15" s="75">
        <v>0.9</v>
      </c>
      <c r="AL15" s="75">
        <v>0.9</v>
      </c>
      <c r="AM15" s="75">
        <v>0.55000000000000004</v>
      </c>
      <c r="AN15" s="75">
        <v>0.85</v>
      </c>
      <c r="AO15" s="75">
        <v>0.8</v>
      </c>
      <c r="AP15" s="82"/>
      <c r="AQ15" s="75">
        <v>0.7</v>
      </c>
      <c r="AR15" s="75">
        <v>1.1000000000000001</v>
      </c>
      <c r="AS15" s="185">
        <v>7</v>
      </c>
      <c r="AT15" s="75">
        <v>1.55</v>
      </c>
      <c r="AU15" s="75">
        <v>1.05</v>
      </c>
      <c r="AV15" s="75">
        <v>1.25</v>
      </c>
      <c r="AW15" s="75">
        <v>0.9</v>
      </c>
      <c r="AX15" s="75">
        <v>1.05</v>
      </c>
      <c r="AY15" s="75">
        <v>1.45</v>
      </c>
      <c r="AZ15" s="82"/>
      <c r="BA15" s="75">
        <v>1.45</v>
      </c>
      <c r="BB15" s="75">
        <v>2.2000000000000002</v>
      </c>
    </row>
    <row r="16" spans="2:54" x14ac:dyDescent="0.25">
      <c r="B16" s="183">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82"/>
      <c r="K16" s="75">
        <f>MROUND(K49,0.05)-0.05</f>
        <v>1.6</v>
      </c>
      <c r="M16" s="183" t="s">
        <v>703</v>
      </c>
      <c r="N16" s="183">
        <v>1</v>
      </c>
      <c r="O16" s="183">
        <v>2</v>
      </c>
      <c r="P16" s="183">
        <v>3</v>
      </c>
      <c r="Q16" s="183">
        <v>4</v>
      </c>
      <c r="R16" s="183">
        <v>5</v>
      </c>
      <c r="S16" s="183">
        <v>6</v>
      </c>
      <c r="T16" s="183">
        <v>7</v>
      </c>
      <c r="U16" s="183">
        <v>8</v>
      </c>
      <c r="V16" s="183">
        <v>9</v>
      </c>
      <c r="X16" s="183" t="s">
        <v>704</v>
      </c>
      <c r="Y16" s="183">
        <v>1</v>
      </c>
      <c r="Z16" s="183">
        <v>2</v>
      </c>
      <c r="AA16" s="183">
        <v>3</v>
      </c>
      <c r="AB16" s="183">
        <v>4</v>
      </c>
      <c r="AC16" s="183">
        <v>5</v>
      </c>
      <c r="AD16" s="183">
        <v>6</v>
      </c>
      <c r="AE16" s="183">
        <v>7</v>
      </c>
      <c r="AF16" s="183">
        <v>8</v>
      </c>
      <c r="AG16" s="183">
        <v>9</v>
      </c>
      <c r="AI16" s="185">
        <v>8</v>
      </c>
      <c r="AJ16" s="75">
        <v>0.95000000000000007</v>
      </c>
      <c r="AK16" s="75">
        <v>0.9</v>
      </c>
      <c r="AL16" s="75">
        <v>0.95000000000000007</v>
      </c>
      <c r="AM16" s="75">
        <v>0.85000000000000009</v>
      </c>
      <c r="AN16" s="75">
        <v>0.60000000000000009</v>
      </c>
      <c r="AO16" s="75">
        <v>0.95</v>
      </c>
      <c r="AP16" s="75">
        <v>0.6</v>
      </c>
      <c r="AQ16" s="82"/>
      <c r="AR16" s="75">
        <v>1.2</v>
      </c>
      <c r="AS16" s="185">
        <v>8</v>
      </c>
      <c r="AT16" s="75">
        <v>1.1500000000000001</v>
      </c>
      <c r="AU16" s="75">
        <v>0.9</v>
      </c>
      <c r="AV16" s="75">
        <v>0.9</v>
      </c>
      <c r="AW16" s="75">
        <v>1.1000000000000001</v>
      </c>
      <c r="AX16" s="75">
        <v>0.60000000000000009</v>
      </c>
      <c r="AY16" s="75">
        <v>1.55</v>
      </c>
      <c r="AZ16" s="75">
        <v>1.1000000000000001</v>
      </c>
      <c r="BA16" s="82"/>
      <c r="BB16" s="75">
        <v>2.3500000000000005</v>
      </c>
    </row>
    <row r="17" spans="2:54" x14ac:dyDescent="0.25">
      <c r="B17" s="183">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82"/>
      <c r="M17" s="183" t="s">
        <v>389</v>
      </c>
      <c r="N17" s="82"/>
      <c r="O17" s="82">
        <f t="shared" ref="O17" si="3">MROUND(Q42,0.05)-0.05</f>
        <v>1.3</v>
      </c>
      <c r="P17" s="82">
        <f t="shared" ref="P17" si="4">MROUND(R42,0.05)-0.05</f>
        <v>1.2</v>
      </c>
      <c r="Q17" s="82">
        <f t="shared" ref="Q17:V17" si="5">MROUND(S42,0.05)</f>
        <v>0.65</v>
      </c>
      <c r="R17" s="82">
        <f t="shared" si="5"/>
        <v>0.9</v>
      </c>
      <c r="S17" s="82">
        <f t="shared" si="5"/>
        <v>0.95000000000000007</v>
      </c>
      <c r="T17" s="82">
        <f t="shared" si="5"/>
        <v>0.9</v>
      </c>
      <c r="U17" s="82">
        <f t="shared" si="5"/>
        <v>0.9</v>
      </c>
      <c r="V17" s="82">
        <f t="shared" si="5"/>
        <v>1</v>
      </c>
      <c r="X17" s="183" t="s">
        <v>408</v>
      </c>
      <c r="Y17" s="82"/>
      <c r="Z17" s="82">
        <f>MROUND(AD42,0.05)</f>
        <v>0.8</v>
      </c>
      <c r="AA17" s="82">
        <f>MROUND(AE42,0.05)</f>
        <v>1</v>
      </c>
      <c r="AB17" s="82">
        <f>MROUND(AF42,0.05)</f>
        <v>0.35000000000000003</v>
      </c>
      <c r="AC17" s="82">
        <f>MROUND(AG42,0.05)-0.05</f>
        <v>1</v>
      </c>
      <c r="AD17" s="82">
        <f>MROUND(AH42,0.05)-0.05</f>
        <v>1.05</v>
      </c>
      <c r="AE17" s="82"/>
      <c r="AF17" s="82">
        <f>MROUND(AJ42,0.05)-0.05</f>
        <v>1.1000000000000001</v>
      </c>
      <c r="AG17" s="82">
        <f>MROUND(AK42,0.05)-0.05</f>
        <v>1.35</v>
      </c>
      <c r="AI17" s="185">
        <v>9</v>
      </c>
      <c r="AJ17" s="75">
        <v>1.1000000000000001</v>
      </c>
      <c r="AK17" s="75">
        <v>1.2000000000000002</v>
      </c>
      <c r="AL17" s="75">
        <v>0.9</v>
      </c>
      <c r="AM17" s="75">
        <v>0.95000000000000007</v>
      </c>
      <c r="AN17" s="75">
        <v>0.95000000000000007</v>
      </c>
      <c r="AO17" s="75">
        <v>0.60000000000000009</v>
      </c>
      <c r="AP17" s="75">
        <v>0.95</v>
      </c>
      <c r="AQ17" s="75">
        <v>1.35</v>
      </c>
      <c r="AR17" s="82"/>
      <c r="AS17" s="185">
        <v>9</v>
      </c>
      <c r="AT17" s="75">
        <v>1.3</v>
      </c>
      <c r="AU17" s="75">
        <v>0.9</v>
      </c>
      <c r="AV17" s="75">
        <v>0.70000000000000007</v>
      </c>
      <c r="AW17" s="75">
        <v>1.1000000000000001</v>
      </c>
      <c r="AX17" s="75">
        <v>0.9</v>
      </c>
      <c r="AY17" s="75">
        <v>0.85000000000000009</v>
      </c>
      <c r="AZ17" s="75">
        <v>1.45</v>
      </c>
      <c r="BA17" s="75">
        <v>1.4000000000000001</v>
      </c>
      <c r="BB17" s="82"/>
    </row>
    <row r="18" spans="2:54" x14ac:dyDescent="0.25">
      <c r="M18" s="183" t="s">
        <v>394</v>
      </c>
      <c r="N18" s="82">
        <f t="shared" ref="N18" si="6">MROUND(P43,0.05)-0.05</f>
        <v>1.75</v>
      </c>
      <c r="O18" s="82"/>
      <c r="P18" s="82">
        <f t="shared" ref="P18" si="7">MROUND(R43,0.05)-0.05</f>
        <v>0.9</v>
      </c>
      <c r="Q18" s="82">
        <f t="shared" ref="Q18" si="8">MROUND(S43,0.05)-0.05</f>
        <v>1.1500000000000001</v>
      </c>
      <c r="R18" s="82">
        <f t="shared" ref="R18:R31" si="9">MROUND(T43,0.05)</f>
        <v>0.65</v>
      </c>
      <c r="S18" s="82">
        <f t="shared" ref="S18:S33" si="10">MROUND(U43,0.05)</f>
        <v>0.95000000000000007</v>
      </c>
      <c r="T18" s="82">
        <f t="shared" ref="T18:T35" si="11">MROUND(V43,0.05)</f>
        <v>0.95000000000000007</v>
      </c>
      <c r="U18" s="82">
        <f t="shared" ref="U18:U35" si="12">MROUND(W43,0.05)</f>
        <v>0.9</v>
      </c>
      <c r="V18" s="82">
        <f t="shared" ref="V18:V35" si="13">MROUND(X43,0.05)</f>
        <v>1</v>
      </c>
      <c r="X18" s="183" t="s">
        <v>427</v>
      </c>
      <c r="Y18" s="82"/>
      <c r="Z18" s="82">
        <f t="shared" ref="Z18" si="14">MROUND(AD43,0.05)-0.05</f>
        <v>1.45</v>
      </c>
      <c r="AA18" s="82">
        <f t="shared" ref="AA18" si="15">MROUND(AE43,0.05)-0.05</f>
        <v>1.2</v>
      </c>
      <c r="AB18" s="82">
        <f>MROUND(AF43,0.05)</f>
        <v>0.25</v>
      </c>
      <c r="AC18" s="82">
        <f>MROUND(AG43,0.05)</f>
        <v>0.8</v>
      </c>
      <c r="AD18" s="82">
        <f>MROUND(AH43,0.05)</f>
        <v>0.65</v>
      </c>
      <c r="AE18" s="82"/>
      <c r="AF18" s="82">
        <f>MROUND(AJ43,0.05)</f>
        <v>0.30000000000000004</v>
      </c>
      <c r="AG18" s="82">
        <f>MROUND(AK43,0.05)</f>
        <v>0.30000000000000004</v>
      </c>
      <c r="AJ18" s="253" t="s">
        <v>729</v>
      </c>
      <c r="AK18" s="254"/>
      <c r="AL18" s="254"/>
      <c r="AM18" s="254"/>
      <c r="AN18" s="254"/>
      <c r="AO18" s="254"/>
      <c r="AP18" s="254"/>
      <c r="AQ18" s="254"/>
      <c r="AR18" s="255"/>
    </row>
    <row r="19" spans="2:54" x14ac:dyDescent="0.25">
      <c r="C19" s="253" t="s">
        <v>717</v>
      </c>
      <c r="D19" s="254"/>
      <c r="E19" s="254"/>
      <c r="F19" s="254"/>
      <c r="G19" s="254"/>
      <c r="H19" s="254"/>
      <c r="I19" s="254"/>
      <c r="J19" s="254"/>
      <c r="K19" s="255"/>
      <c r="M19" s="183" t="s">
        <v>401</v>
      </c>
      <c r="N19" s="82">
        <f t="shared" ref="N19" si="16">MROUND(P44,0.05)-0.05</f>
        <v>1.35</v>
      </c>
      <c r="O19" s="82">
        <f t="shared" ref="O19" si="17">MROUND(Q44,0.05)-0.05</f>
        <v>1</v>
      </c>
      <c r="P19" s="82"/>
      <c r="Q19" s="82">
        <f t="shared" ref="Q19" si="18">MROUND(S44,0.05)-0.05</f>
        <v>1</v>
      </c>
      <c r="R19" s="82">
        <f t="shared" ref="R19" si="19">MROUND(T44,0.05)-0.05</f>
        <v>1</v>
      </c>
      <c r="S19" s="82">
        <f t="shared" si="10"/>
        <v>0.60000000000000009</v>
      </c>
      <c r="T19" s="82">
        <f t="shared" si="11"/>
        <v>1</v>
      </c>
      <c r="U19" s="82">
        <f t="shared" si="12"/>
        <v>0.95000000000000007</v>
      </c>
      <c r="V19" s="82">
        <f t="shared" si="13"/>
        <v>0.8</v>
      </c>
      <c r="X19" s="183" t="s">
        <v>410</v>
      </c>
      <c r="Y19" s="82">
        <f>MROUND(AC44,0.05)</f>
        <v>0.45</v>
      </c>
      <c r="Z19" s="82"/>
      <c r="AA19" s="82">
        <f t="shared" ref="AA19:AC20" si="20">MROUND(AE44,0.05)</f>
        <v>0.65</v>
      </c>
      <c r="AB19" s="82">
        <f t="shared" si="20"/>
        <v>0.60000000000000009</v>
      </c>
      <c r="AC19" s="82">
        <f t="shared" si="20"/>
        <v>0.30000000000000004</v>
      </c>
      <c r="AD19" s="82">
        <f>MROUND(AH44,0.05)-0.05</f>
        <v>1.1500000000000001</v>
      </c>
      <c r="AE19" s="82">
        <f t="shared" ref="AE19" si="21">MROUND(AI44,0.05)-0.05</f>
        <v>0.85</v>
      </c>
      <c r="AF19" s="82"/>
      <c r="AG19" s="82">
        <f>MROUND(AK44,0.05)-0.05</f>
        <v>1.75</v>
      </c>
      <c r="AI19" s="185" t="s">
        <v>635</v>
      </c>
      <c r="AJ19" s="185">
        <v>1</v>
      </c>
      <c r="AK19" s="185">
        <v>2</v>
      </c>
      <c r="AL19" s="185">
        <v>3</v>
      </c>
      <c r="AM19" s="185">
        <v>4</v>
      </c>
      <c r="AN19" s="185">
        <v>5</v>
      </c>
      <c r="AO19" s="185">
        <v>6</v>
      </c>
      <c r="AP19" s="185">
        <v>7</v>
      </c>
      <c r="AQ19" s="185">
        <v>8</v>
      </c>
      <c r="AR19" s="185">
        <v>9</v>
      </c>
    </row>
    <row r="20" spans="2:54" x14ac:dyDescent="0.25">
      <c r="B20" s="183" t="s">
        <v>635</v>
      </c>
      <c r="C20" s="183">
        <v>1</v>
      </c>
      <c r="D20" s="183">
        <v>2</v>
      </c>
      <c r="E20" s="183">
        <v>3</v>
      </c>
      <c r="F20" s="183">
        <v>4</v>
      </c>
      <c r="G20" s="183">
        <v>5</v>
      </c>
      <c r="H20" s="183">
        <v>6</v>
      </c>
      <c r="I20" s="183">
        <v>7</v>
      </c>
      <c r="J20" s="183">
        <v>8</v>
      </c>
      <c r="K20" s="183">
        <v>9</v>
      </c>
      <c r="M20" s="183" t="s">
        <v>400</v>
      </c>
      <c r="N20" s="82">
        <f t="shared" ref="N20:N35" si="22">MROUND(P45,0.05)</f>
        <v>0.25</v>
      </c>
      <c r="O20" s="82">
        <f t="shared" ref="O20" si="23">MROUND(Q45,0.05)-0.05</f>
        <v>1.2</v>
      </c>
      <c r="P20" s="82">
        <f t="shared" ref="P20" si="24">MROUND(R45,0.05)-0.05</f>
        <v>0.7</v>
      </c>
      <c r="Q20" s="82"/>
      <c r="R20" s="82">
        <f t="shared" ref="R20" si="25">MROUND(T45,0.05)-0.05</f>
        <v>1</v>
      </c>
      <c r="S20" s="82">
        <f t="shared" ref="S20" si="26">MROUND(U45,0.05)-0.05</f>
        <v>0.8</v>
      </c>
      <c r="T20" s="82">
        <f t="shared" si="11"/>
        <v>0.75</v>
      </c>
      <c r="U20" s="82">
        <f t="shared" si="12"/>
        <v>1.05</v>
      </c>
      <c r="V20" s="82">
        <f t="shared" si="13"/>
        <v>0.95000000000000007</v>
      </c>
      <c r="X20" s="183" t="s">
        <v>409</v>
      </c>
      <c r="Y20" s="82"/>
      <c r="Z20" s="82">
        <f>MROUND(AD45,0.05)</f>
        <v>0.85000000000000009</v>
      </c>
      <c r="AA20" s="82">
        <f t="shared" si="20"/>
        <v>0.75</v>
      </c>
      <c r="AB20" s="82">
        <f t="shared" si="20"/>
        <v>0.55000000000000004</v>
      </c>
      <c r="AC20" s="82">
        <f t="shared" si="20"/>
        <v>1.05</v>
      </c>
      <c r="AD20" s="82">
        <f>MROUND(AH45,0.05)</f>
        <v>0.65</v>
      </c>
      <c r="AE20" s="82">
        <f>MROUND(AI45,0.05)-0.05</f>
        <v>1.1000000000000001</v>
      </c>
      <c r="AF20" s="82">
        <f>MROUND(AJ45,0.05)-0.05</f>
        <v>1.6500000000000001</v>
      </c>
      <c r="AG20" s="82"/>
      <c r="AI20" s="185">
        <v>1</v>
      </c>
      <c r="AJ20" s="82"/>
      <c r="AK20" s="75">
        <v>1.55</v>
      </c>
      <c r="AL20" s="75">
        <v>1.3</v>
      </c>
      <c r="AM20" s="75">
        <v>0.70000000000000007</v>
      </c>
      <c r="AN20" s="75">
        <v>0.95000000000000007</v>
      </c>
      <c r="AO20" s="75">
        <v>0.95000000000000007</v>
      </c>
      <c r="AP20" s="75">
        <v>0.9</v>
      </c>
      <c r="AQ20" s="75">
        <v>0.9</v>
      </c>
      <c r="AR20" s="75">
        <v>1</v>
      </c>
    </row>
    <row r="21" spans="2:54" x14ac:dyDescent="0.25">
      <c r="B21" s="183">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183" t="s">
        <v>403</v>
      </c>
      <c r="N21" s="82">
        <f t="shared" si="22"/>
        <v>1.1500000000000001</v>
      </c>
      <c r="O21" s="82">
        <f t="shared" ref="O21:O34" si="28">MROUND(Q46,0.05)</f>
        <v>0.70000000000000007</v>
      </c>
      <c r="P21" s="82">
        <f t="shared" ref="P21:Q23" si="29">MROUND(R46,0.05)-0.05</f>
        <v>0.95</v>
      </c>
      <c r="Q21" s="82">
        <f t="shared" si="29"/>
        <v>0.9</v>
      </c>
      <c r="R21" s="82"/>
      <c r="S21" s="82">
        <f t="shared" ref="S21:T21" si="30">MROUND(U46,0.05)-0.05</f>
        <v>0.95</v>
      </c>
      <c r="T21" s="82">
        <f t="shared" si="30"/>
        <v>0.95</v>
      </c>
      <c r="U21" s="82">
        <f t="shared" si="12"/>
        <v>0.65</v>
      </c>
      <c r="V21" s="82">
        <f t="shared" si="13"/>
        <v>1.1500000000000001</v>
      </c>
      <c r="X21" s="183" t="s">
        <v>411</v>
      </c>
      <c r="Y21" s="82"/>
      <c r="Z21" s="82">
        <f>MROUND(AD46,0.05)</f>
        <v>0.9</v>
      </c>
      <c r="AA21" s="82">
        <f>MROUND(AE46,0.05)</f>
        <v>0.70000000000000007</v>
      </c>
      <c r="AB21" s="82">
        <f>MROUND(AF46,0.05)-0.05</f>
        <v>0.55000000000000004</v>
      </c>
      <c r="AC21" s="82">
        <f t="shared" ref="AC21" si="31">MROUND(AG46,0.05)-0.05</f>
        <v>1.1000000000000001</v>
      </c>
      <c r="AD21" s="82"/>
      <c r="AE21" s="82">
        <f t="shared" ref="AE21" si="32">MROUND(AI46,0.05)-0.05</f>
        <v>0.65</v>
      </c>
      <c r="AF21" s="82">
        <f>MROUND(AJ46,0.05)-0.05</f>
        <v>1.25</v>
      </c>
      <c r="AG21" s="82">
        <f>MROUND(AK46,0.05)</f>
        <v>0.25</v>
      </c>
      <c r="AI21" s="185">
        <v>2</v>
      </c>
      <c r="AJ21" s="75">
        <v>1.95</v>
      </c>
      <c r="AK21" s="82"/>
      <c r="AL21" s="75">
        <v>0.95</v>
      </c>
      <c r="AM21" s="75">
        <v>1.3</v>
      </c>
      <c r="AN21" s="75">
        <v>0.70000000000000007</v>
      </c>
      <c r="AO21" s="75">
        <v>0.95000000000000007</v>
      </c>
      <c r="AP21" s="75">
        <v>0.95000000000000007</v>
      </c>
      <c r="AQ21" s="75">
        <v>0.85000000000000009</v>
      </c>
      <c r="AR21" s="75">
        <v>1</v>
      </c>
    </row>
    <row r="22" spans="2:54" x14ac:dyDescent="0.25">
      <c r="B22" s="183">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183" t="s">
        <v>392</v>
      </c>
      <c r="N22" s="82"/>
      <c r="O22" s="82"/>
      <c r="P22" s="82">
        <f t="shared" si="29"/>
        <v>1.1000000000000001</v>
      </c>
      <c r="Q22" s="82">
        <f t="shared" si="29"/>
        <v>0.85</v>
      </c>
      <c r="R22" s="82">
        <f t="shared" si="9"/>
        <v>0.85000000000000009</v>
      </c>
      <c r="S22" s="82">
        <f t="shared" si="10"/>
        <v>1.1000000000000001</v>
      </c>
      <c r="T22" s="82">
        <f t="shared" si="11"/>
        <v>1</v>
      </c>
      <c r="U22" s="82">
        <f t="shared" si="12"/>
        <v>1.2000000000000002</v>
      </c>
      <c r="V22" s="82">
        <f t="shared" si="13"/>
        <v>1.05</v>
      </c>
      <c r="X22" s="183" t="s">
        <v>414</v>
      </c>
      <c r="Y22" s="82"/>
      <c r="Z22" s="82">
        <f t="shared" ref="Z22" si="42">MROUND(AD47,0.05)-0.05</f>
        <v>1.9000000000000001</v>
      </c>
      <c r="AA22" s="82">
        <f t="shared" ref="AA22" si="43">MROUND(AE47,0.05)-0.05</f>
        <v>0.95</v>
      </c>
      <c r="AB22" s="82">
        <f>MROUND(AF47,0.05)</f>
        <v>0.30000000000000004</v>
      </c>
      <c r="AC22" s="82">
        <f>MROUND(AG47,0.05)</f>
        <v>0.9</v>
      </c>
      <c r="AD22" s="82"/>
      <c r="AE22" s="82">
        <f>MROUND(AI47,0.05)</f>
        <v>0.45</v>
      </c>
      <c r="AF22" s="82">
        <f>MROUND(AJ47,0.05)</f>
        <v>0.65</v>
      </c>
      <c r="AG22" s="82">
        <f>MROUND(AK47,0.05)</f>
        <v>0.4</v>
      </c>
      <c r="AI22" s="185">
        <v>3</v>
      </c>
      <c r="AJ22" s="75">
        <v>1.45</v>
      </c>
      <c r="AK22" s="75">
        <v>1.1500000000000001</v>
      </c>
      <c r="AL22" s="82"/>
      <c r="AM22" s="75">
        <v>1</v>
      </c>
      <c r="AN22" s="75">
        <v>1.05</v>
      </c>
      <c r="AO22" s="75">
        <v>0.70000000000000007</v>
      </c>
      <c r="AP22" s="75">
        <v>0.9</v>
      </c>
      <c r="AQ22" s="75">
        <v>0.9</v>
      </c>
      <c r="AR22" s="75">
        <v>0.9</v>
      </c>
    </row>
    <row r="23" spans="2:54" x14ac:dyDescent="0.25">
      <c r="B23" s="183">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183" t="s">
        <v>388</v>
      </c>
      <c r="N23" s="82"/>
      <c r="O23" s="82"/>
      <c r="P23" s="82">
        <f t="shared" si="29"/>
        <v>0.9</v>
      </c>
      <c r="Q23" s="82">
        <f t="shared" ref="Q23:Q27" si="44">MROUND(S48,0.05)</f>
        <v>0.55000000000000004</v>
      </c>
      <c r="R23" s="82">
        <f t="shared" si="9"/>
        <v>0.55000000000000004</v>
      </c>
      <c r="S23" s="82">
        <f t="shared" si="10"/>
        <v>1.1000000000000001</v>
      </c>
      <c r="T23" s="82">
        <f t="shared" si="11"/>
        <v>0.95000000000000007</v>
      </c>
      <c r="U23" s="82">
        <f t="shared" si="12"/>
        <v>0.9</v>
      </c>
      <c r="V23" s="82">
        <f t="shared" si="13"/>
        <v>0.8</v>
      </c>
      <c r="X23" s="183" t="s">
        <v>415</v>
      </c>
      <c r="Y23" s="82">
        <f>MROUND(AC48,0.05)</f>
        <v>0.30000000000000004</v>
      </c>
      <c r="Z23" s="82"/>
      <c r="AA23" s="82">
        <f>MROUND(AE48,0.05)</f>
        <v>0.85000000000000009</v>
      </c>
      <c r="AB23" s="82">
        <f>MROUND(AF48,0.05)</f>
        <v>0.35000000000000003</v>
      </c>
      <c r="AC23" s="82">
        <f>MROUND(AG48,0.05)-0.05</f>
        <v>0.6</v>
      </c>
      <c r="AD23" s="82">
        <f t="shared" ref="AD23" si="45">MROUND(AH48,0.05)-0.05</f>
        <v>1.1000000000000001</v>
      </c>
      <c r="AE23" s="82"/>
      <c r="AF23" s="82">
        <f t="shared" ref="AF23" si="46">MROUND(AJ48,0.05)-0.05</f>
        <v>0.9</v>
      </c>
      <c r="AG23" s="82">
        <f t="shared" ref="AG23" si="47">MROUND(AK48,0.05)-0.05</f>
        <v>1.5</v>
      </c>
      <c r="AI23" s="185">
        <v>4</v>
      </c>
      <c r="AJ23" s="75">
        <v>0.25</v>
      </c>
      <c r="AK23" s="75">
        <v>1.3</v>
      </c>
      <c r="AL23" s="75">
        <v>0.75</v>
      </c>
      <c r="AM23" s="82"/>
      <c r="AN23" s="75">
        <v>1</v>
      </c>
      <c r="AO23" s="75">
        <v>0.8</v>
      </c>
      <c r="AP23" s="75">
        <v>0.75</v>
      </c>
      <c r="AQ23" s="75">
        <v>1.1000000000000001</v>
      </c>
      <c r="AR23" s="75">
        <v>1</v>
      </c>
    </row>
    <row r="24" spans="2:54" x14ac:dyDescent="0.25">
      <c r="B24" s="183">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183" t="s">
        <v>397</v>
      </c>
      <c r="N24" s="82"/>
      <c r="O24" s="82"/>
      <c r="P24" s="82">
        <f t="shared" ref="P24:P25" si="48">MROUND(R49,0.05)-0.05</f>
        <v>1.1000000000000001</v>
      </c>
      <c r="Q24" s="82"/>
      <c r="R24" s="82">
        <f t="shared" ref="R24" si="49">MROUND(T49,0.05)-0.05</f>
        <v>0.8</v>
      </c>
      <c r="S24" s="82">
        <f t="shared" ref="S24" si="50">MROUND(U49,0.05)-0.05</f>
        <v>1.3</v>
      </c>
      <c r="T24" s="82">
        <f t="shared" si="11"/>
        <v>0.8</v>
      </c>
      <c r="U24" s="82">
        <f t="shared" si="12"/>
        <v>1.2000000000000002</v>
      </c>
      <c r="V24" s="82">
        <f t="shared" si="13"/>
        <v>1.2000000000000002</v>
      </c>
      <c r="X24" s="183" t="s">
        <v>419</v>
      </c>
      <c r="Y24" s="82">
        <f t="shared" ref="Y24" si="51">MROUND(AC49,0.05)-0.05</f>
        <v>1.9000000000000001</v>
      </c>
      <c r="Z24" s="82"/>
      <c r="AA24" s="82">
        <f t="shared" ref="AA24:AA26" si="52">MROUND(AE49,0.05)-0.05</f>
        <v>1.1000000000000001</v>
      </c>
      <c r="AB24" s="82">
        <f>MROUND(AF49,0.05)-0.05</f>
        <v>0.85</v>
      </c>
      <c r="AC24" s="82">
        <f>MROUND(AG49,0.05)</f>
        <v>0.4</v>
      </c>
      <c r="AD24" s="82">
        <f>MROUND(AH49,0.05)</f>
        <v>0.65</v>
      </c>
      <c r="AE24" s="82"/>
      <c r="AF24" s="82">
        <f t="shared" ref="AF24:AG28" si="53">MROUND(AJ49,0.05)</f>
        <v>0.5</v>
      </c>
      <c r="AG24" s="82">
        <f t="shared" si="53"/>
        <v>0.5</v>
      </c>
      <c r="AI24" s="185">
        <v>5</v>
      </c>
      <c r="AJ24" s="75">
        <v>1.05</v>
      </c>
      <c r="AK24" s="75">
        <v>0.70000000000000007</v>
      </c>
      <c r="AL24" s="75">
        <v>1.05</v>
      </c>
      <c r="AM24" s="75">
        <v>0.95</v>
      </c>
      <c r="AN24" s="82"/>
      <c r="AO24" s="75">
        <v>1.05</v>
      </c>
      <c r="AP24" s="75">
        <v>1.05</v>
      </c>
      <c r="AQ24" s="75">
        <v>0.65</v>
      </c>
      <c r="AR24" s="75">
        <v>1.25</v>
      </c>
    </row>
    <row r="25" spans="2:54" x14ac:dyDescent="0.25">
      <c r="B25" s="183">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183" t="s">
        <v>390</v>
      </c>
      <c r="N25" s="82">
        <f t="shared" ref="N25" si="54">MROUND(P50,0.05)-0.05</f>
        <v>0.85</v>
      </c>
      <c r="O25" s="82"/>
      <c r="P25" s="82">
        <f t="shared" si="48"/>
        <v>0.8</v>
      </c>
      <c r="Q25" s="82"/>
      <c r="R25" s="82">
        <f t="shared" si="9"/>
        <v>0.85000000000000009</v>
      </c>
      <c r="S25" s="82">
        <f t="shared" si="10"/>
        <v>0.75</v>
      </c>
      <c r="T25" s="82">
        <f t="shared" si="11"/>
        <v>0.35000000000000003</v>
      </c>
      <c r="U25" s="82">
        <f t="shared" si="12"/>
        <v>1.35</v>
      </c>
      <c r="V25" s="82">
        <f t="shared" si="13"/>
        <v>1</v>
      </c>
      <c r="X25" s="183" t="s">
        <v>413</v>
      </c>
      <c r="Y25" s="82"/>
      <c r="Z25" s="82">
        <f>MROUND(AD50,0.05)-0.05</f>
        <v>1.05</v>
      </c>
      <c r="AA25" s="82">
        <f t="shared" si="52"/>
        <v>0.7</v>
      </c>
      <c r="AB25" s="82"/>
      <c r="AC25" s="82">
        <f t="shared" ref="AC25" si="55">MROUND(AG50,0.05)-0.05</f>
        <v>0.9</v>
      </c>
      <c r="AD25" s="82">
        <f t="shared" ref="AD25" si="56">MROUND(AH50,0.05)-0.05</f>
        <v>0.85</v>
      </c>
      <c r="AE25" s="82">
        <f>MROUND(AI50,0.05)</f>
        <v>0.75</v>
      </c>
      <c r="AF25" s="82">
        <f t="shared" si="53"/>
        <v>0.9</v>
      </c>
      <c r="AG25" s="82">
        <f t="shared" si="53"/>
        <v>0.85000000000000009</v>
      </c>
      <c r="AI25" s="185">
        <v>6</v>
      </c>
      <c r="AJ25" s="75">
        <v>0.95000000000000007</v>
      </c>
      <c r="AK25" s="75">
        <v>1</v>
      </c>
      <c r="AL25" s="75">
        <v>0.8</v>
      </c>
      <c r="AM25" s="75">
        <v>0.85</v>
      </c>
      <c r="AN25" s="75">
        <v>1.1000000000000001</v>
      </c>
      <c r="AO25" s="82"/>
      <c r="AP25" s="75">
        <v>0.75</v>
      </c>
      <c r="AQ25" s="75">
        <v>1.4000000000000001</v>
      </c>
      <c r="AR25" s="75">
        <v>0.2</v>
      </c>
    </row>
    <row r="26" spans="2:54" x14ac:dyDescent="0.25">
      <c r="B26" s="183">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183" t="s">
        <v>393</v>
      </c>
      <c r="N26" s="82"/>
      <c r="O26" s="82">
        <f t="shared" ref="O26:O27" si="57">MROUND(Q51,0.05)-0.05</f>
        <v>1.35</v>
      </c>
      <c r="P26" s="82"/>
      <c r="Q26" s="82">
        <f t="shared" ref="Q26" si="58">MROUND(S51,0.05)-0.05</f>
        <v>0.55000000000000004</v>
      </c>
      <c r="R26" s="82">
        <f t="shared" ref="R26" si="59">MROUND(T51,0.05)-0.05</f>
        <v>1.4000000000000001</v>
      </c>
      <c r="S26" s="82">
        <f t="shared" si="10"/>
        <v>0.60000000000000009</v>
      </c>
      <c r="T26" s="82">
        <f t="shared" si="11"/>
        <v>0.9</v>
      </c>
      <c r="U26" s="82">
        <f t="shared" si="12"/>
        <v>1.1500000000000001</v>
      </c>
      <c r="V26" s="82">
        <f t="shared" si="13"/>
        <v>0.8</v>
      </c>
      <c r="X26" s="183" t="s">
        <v>417</v>
      </c>
      <c r="Y26" s="82"/>
      <c r="Z26" s="82">
        <f t="shared" ref="Z26" si="60">MROUND(AD51,0.05)-0.05</f>
        <v>0.45</v>
      </c>
      <c r="AA26" s="82">
        <f t="shared" si="52"/>
        <v>1.25</v>
      </c>
      <c r="AB26" s="82"/>
      <c r="AC26" s="82">
        <f>MROUND(AG51,0.05)</f>
        <v>0.75</v>
      </c>
      <c r="AD26" s="82">
        <f>MROUND(AH51,0.05)</f>
        <v>0.75</v>
      </c>
      <c r="AE26" s="82">
        <f>MROUND(AI51,0.05)</f>
        <v>0.30000000000000004</v>
      </c>
      <c r="AF26" s="82">
        <f t="shared" si="53"/>
        <v>0.85000000000000009</v>
      </c>
      <c r="AG26" s="82">
        <f t="shared" si="53"/>
        <v>0.70000000000000007</v>
      </c>
      <c r="AI26" s="185">
        <v>7</v>
      </c>
      <c r="AJ26" s="75">
        <v>0.9</v>
      </c>
      <c r="AK26" s="75">
        <v>1</v>
      </c>
      <c r="AL26" s="75">
        <v>1</v>
      </c>
      <c r="AM26" s="75">
        <v>0.70000000000000007</v>
      </c>
      <c r="AN26" s="75">
        <v>1</v>
      </c>
      <c r="AO26" s="75">
        <v>1.1500000000000001</v>
      </c>
      <c r="AP26" s="82"/>
      <c r="AQ26" s="75">
        <v>1.1000000000000001</v>
      </c>
      <c r="AR26" s="75">
        <v>1.6</v>
      </c>
    </row>
    <row r="27" spans="2:54" x14ac:dyDescent="0.25">
      <c r="B27" s="183">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183" t="s">
        <v>404</v>
      </c>
      <c r="N27" s="82"/>
      <c r="O27" s="82">
        <f t="shared" si="57"/>
        <v>0.30000000000000004</v>
      </c>
      <c r="P27" s="82"/>
      <c r="Q27" s="82">
        <f t="shared" si="44"/>
        <v>1</v>
      </c>
      <c r="R27" s="82">
        <f t="shared" si="9"/>
        <v>0.70000000000000007</v>
      </c>
      <c r="S27" s="82">
        <f t="shared" si="10"/>
        <v>0.65</v>
      </c>
      <c r="T27" s="82">
        <f t="shared" si="11"/>
        <v>1.4000000000000001</v>
      </c>
      <c r="U27" s="82">
        <f t="shared" si="12"/>
        <v>0.9</v>
      </c>
      <c r="V27" s="82">
        <f t="shared" si="13"/>
        <v>1.2000000000000002</v>
      </c>
      <c r="X27" s="183" t="s">
        <v>407</v>
      </c>
      <c r="Y27" s="82">
        <f>MROUND(AC52,0.05)</f>
        <v>0.55000000000000004</v>
      </c>
      <c r="Z27" s="82"/>
      <c r="AA27" s="82">
        <f>MROUND(AE52,0.05)-0.05</f>
        <v>0.65</v>
      </c>
      <c r="AB27" s="82">
        <f t="shared" ref="AB27:AB28" si="61">MROUND(AF52,0.05)-0.05</f>
        <v>0.65</v>
      </c>
      <c r="AC27" s="82"/>
      <c r="AD27" s="82">
        <f t="shared" ref="AD27" si="62">MROUND(AH52,0.05)-0.05</f>
        <v>1.05</v>
      </c>
      <c r="AE27" s="82">
        <f t="shared" ref="AE27" si="63">MROUND(AI52,0.05)-0.05</f>
        <v>1</v>
      </c>
      <c r="AF27" s="82">
        <f t="shared" si="53"/>
        <v>0.5</v>
      </c>
      <c r="AG27" s="82">
        <f t="shared" si="53"/>
        <v>1.35</v>
      </c>
      <c r="AI27" s="185">
        <v>8</v>
      </c>
      <c r="AJ27" s="75">
        <v>1.05</v>
      </c>
      <c r="AK27" s="75">
        <v>0.85000000000000009</v>
      </c>
      <c r="AL27" s="75">
        <v>0.85000000000000009</v>
      </c>
      <c r="AM27" s="75">
        <v>1.1000000000000001</v>
      </c>
      <c r="AN27" s="75">
        <v>0.60000000000000009</v>
      </c>
      <c r="AO27" s="75">
        <v>1.1000000000000001</v>
      </c>
      <c r="AP27" s="75">
        <v>1.1000000000000001</v>
      </c>
      <c r="AQ27" s="82"/>
      <c r="AR27" s="75">
        <v>1.75</v>
      </c>
    </row>
    <row r="28" spans="2:54" x14ac:dyDescent="0.25">
      <c r="B28" s="183">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183" t="s">
        <v>399</v>
      </c>
      <c r="N28" s="82">
        <f t="shared" si="22"/>
        <v>0.60000000000000009</v>
      </c>
      <c r="O28" s="82">
        <f t="shared" si="28"/>
        <v>0.4</v>
      </c>
      <c r="P28" s="82"/>
      <c r="Q28" s="82">
        <f t="shared" ref="Q28:Q31" si="64">MROUND(S53,0.05)-0.05</f>
        <v>1.1000000000000001</v>
      </c>
      <c r="R28" s="82"/>
      <c r="S28" s="82">
        <f t="shared" ref="S28" si="65">MROUND(U53,0.05)-0.05</f>
        <v>0.75</v>
      </c>
      <c r="T28" s="82">
        <f t="shared" ref="T28" si="66">MROUND(V53,0.05)-0.05</f>
        <v>1.6</v>
      </c>
      <c r="U28" s="82">
        <f t="shared" si="12"/>
        <v>0.60000000000000009</v>
      </c>
      <c r="V28" s="82">
        <f t="shared" si="13"/>
        <v>1.4500000000000002</v>
      </c>
      <c r="X28" s="183" t="s">
        <v>418</v>
      </c>
      <c r="Y28" s="82">
        <f t="shared" ref="Y28" si="67">MROUND(AC53,0.05)-0.05</f>
        <v>2.9000000000000004</v>
      </c>
      <c r="Z28" s="82"/>
      <c r="AA28" s="82">
        <f t="shared" ref="AA28" si="68">MROUND(AE53,0.05)-0.05</f>
        <v>0.8</v>
      </c>
      <c r="AB28" s="82">
        <f t="shared" si="61"/>
        <v>1.25</v>
      </c>
      <c r="AC28" s="82"/>
      <c r="AD28" s="82">
        <f>MROUND(AH53,0.05)</f>
        <v>1</v>
      </c>
      <c r="AE28" s="82">
        <f>MROUND(AI53,0.05)</f>
        <v>0.65</v>
      </c>
      <c r="AF28" s="82">
        <f t="shared" si="53"/>
        <v>0.35000000000000003</v>
      </c>
      <c r="AG28" s="82">
        <f t="shared" si="53"/>
        <v>1.5</v>
      </c>
      <c r="AI28" s="185">
        <v>9</v>
      </c>
      <c r="AJ28" s="75">
        <v>1.1000000000000001</v>
      </c>
      <c r="AK28" s="75">
        <v>1.1000000000000001</v>
      </c>
      <c r="AL28" s="75">
        <v>0.85000000000000009</v>
      </c>
      <c r="AM28" s="75">
        <v>0.9</v>
      </c>
      <c r="AN28" s="75">
        <v>1.25</v>
      </c>
      <c r="AO28" s="75">
        <v>0.65</v>
      </c>
      <c r="AP28" s="75">
        <v>1.1000000000000001</v>
      </c>
      <c r="AQ28" s="75">
        <v>1.85</v>
      </c>
      <c r="AR28" s="82"/>
    </row>
    <row r="29" spans="2:54" x14ac:dyDescent="0.25">
      <c r="B29" s="183">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183" t="s">
        <v>396</v>
      </c>
      <c r="N29" s="82">
        <f t="shared" ref="N29:N31" si="69">MROUND(P54,0.05)-0.05</f>
        <v>2.5000000000000004</v>
      </c>
      <c r="O29" s="82">
        <f t="shared" ref="O29" si="70">MROUND(Q54,0.05)-0.05</f>
        <v>0.7</v>
      </c>
      <c r="P29" s="82"/>
      <c r="Q29" s="82">
        <f t="shared" si="64"/>
        <v>1.3</v>
      </c>
      <c r="R29" s="82"/>
      <c r="S29" s="82">
        <f t="shared" si="10"/>
        <v>0.8</v>
      </c>
      <c r="T29" s="82">
        <f t="shared" si="11"/>
        <v>0.75</v>
      </c>
      <c r="U29" s="82">
        <f t="shared" si="12"/>
        <v>0.30000000000000004</v>
      </c>
      <c r="V29" s="82">
        <f t="shared" si="13"/>
        <v>1.1000000000000001</v>
      </c>
      <c r="X29" s="183" t="s">
        <v>416</v>
      </c>
      <c r="Y29" s="82">
        <f>MROUND(AC54,0.05)</f>
        <v>0.55000000000000004</v>
      </c>
      <c r="Z29" s="82">
        <f>MROUND(AD54,0.05)</f>
        <v>0.25</v>
      </c>
      <c r="AA29" s="82"/>
      <c r="AB29" s="82">
        <f>MROUND(AF54,0.05)-0.05</f>
        <v>0.6</v>
      </c>
      <c r="AC29" s="82">
        <f t="shared" ref="AC29:AC30" si="71">MROUND(AG54,0.05)-0.05</f>
        <v>0.75</v>
      </c>
      <c r="AD29" s="82"/>
      <c r="AE29" s="82">
        <f t="shared" ref="AE29" si="72">MROUND(AI54,0.05)-0.05</f>
        <v>0.75</v>
      </c>
      <c r="AF29" s="82">
        <f t="shared" ref="AF29" si="73">MROUND(AJ54,0.05)-0.05</f>
        <v>1.2</v>
      </c>
      <c r="AG29" s="82">
        <f>MROUND(AK54,0.05)</f>
        <v>0.2</v>
      </c>
    </row>
    <row r="30" spans="2:54" x14ac:dyDescent="0.25">
      <c r="M30" s="183" t="s">
        <v>395</v>
      </c>
      <c r="N30" s="82">
        <f t="shared" si="69"/>
        <v>1.05</v>
      </c>
      <c r="O30" s="82"/>
      <c r="P30" s="82"/>
      <c r="Q30" s="82">
        <f t="shared" si="64"/>
        <v>1.4000000000000001</v>
      </c>
      <c r="R30" s="82">
        <f t="shared" ref="R30" si="74">MROUND(T55,0.05)-0.05</f>
        <v>0.75</v>
      </c>
      <c r="S30" s="82">
        <f t="shared" si="10"/>
        <v>0.9</v>
      </c>
      <c r="T30" s="82">
        <f t="shared" si="11"/>
        <v>1.4000000000000001</v>
      </c>
      <c r="U30" s="82">
        <f t="shared" si="12"/>
        <v>0.8</v>
      </c>
      <c r="V30" s="82">
        <f t="shared" si="13"/>
        <v>0.8</v>
      </c>
      <c r="X30" s="183" t="s">
        <v>412</v>
      </c>
      <c r="Y30" s="82">
        <f>MROUND(AC55,0.05)-0.05</f>
        <v>1.35</v>
      </c>
      <c r="Z30" s="82">
        <f t="shared" ref="Z30" si="75">MROUND(AD55,0.05)-0.05</f>
        <v>1.1000000000000001</v>
      </c>
      <c r="AA30" s="82"/>
      <c r="AB30" s="82">
        <f t="shared" ref="AB30" si="76">MROUND(AF55,0.05)-0.05</f>
        <v>0.85</v>
      </c>
      <c r="AC30" s="82">
        <f t="shared" si="71"/>
        <v>0.7</v>
      </c>
      <c r="AD30" s="82"/>
      <c r="AE30" s="82">
        <f>MROUND(AI55,0.05)</f>
        <v>0.4</v>
      </c>
      <c r="AF30" s="82">
        <f>MROUND(AJ55,0.05)</f>
        <v>0.30000000000000004</v>
      </c>
      <c r="AG30" s="82">
        <f>MROUND(AK55,0.05)</f>
        <v>0.2</v>
      </c>
    </row>
    <row r="31" spans="2:54" x14ac:dyDescent="0.25">
      <c r="M31" s="183" t="s">
        <v>398</v>
      </c>
      <c r="N31" s="82">
        <f t="shared" si="69"/>
        <v>1.5</v>
      </c>
      <c r="O31" s="82"/>
      <c r="P31" s="82"/>
      <c r="Q31" s="82">
        <f t="shared" si="64"/>
        <v>1.35</v>
      </c>
      <c r="R31" s="82">
        <f t="shared" si="9"/>
        <v>0.35000000000000003</v>
      </c>
      <c r="S31" s="82">
        <f t="shared" si="10"/>
        <v>0.60000000000000009</v>
      </c>
      <c r="T31" s="82">
        <f t="shared" si="11"/>
        <v>1.25</v>
      </c>
      <c r="U31" s="82">
        <f t="shared" si="12"/>
        <v>0.70000000000000007</v>
      </c>
      <c r="V31" s="82">
        <f t="shared" si="13"/>
        <v>1.2000000000000002</v>
      </c>
    </row>
    <row r="32" spans="2:54" x14ac:dyDescent="0.25">
      <c r="M32" s="183" t="s">
        <v>406</v>
      </c>
      <c r="N32" s="82">
        <f t="shared" si="22"/>
        <v>0.2</v>
      </c>
      <c r="O32" s="82">
        <f t="shared" ref="O32:O33" si="77">MROUND(Q57,0.05)-0.05</f>
        <v>1.25</v>
      </c>
      <c r="P32" s="82"/>
      <c r="Q32" s="82"/>
      <c r="R32" s="82">
        <f t="shared" ref="R32:R33" si="78">MROUND(T57,0.05)-0.05</f>
        <v>1.55</v>
      </c>
      <c r="S32" s="82">
        <f t="shared" ref="S32" si="79">MROUND(U57,0.05)-0.05</f>
        <v>0.65</v>
      </c>
      <c r="T32" s="82">
        <f t="shared" si="11"/>
        <v>0.85000000000000009</v>
      </c>
      <c r="U32" s="82">
        <f t="shared" si="12"/>
        <v>1.35</v>
      </c>
      <c r="V32" s="82">
        <f t="shared" si="13"/>
        <v>1</v>
      </c>
    </row>
    <row r="33" spans="2:97" x14ac:dyDescent="0.25">
      <c r="M33" s="183" t="s">
        <v>391</v>
      </c>
      <c r="N33" s="82">
        <f t="shared" ref="N33" si="80">MROUND(P58,0.05)-0.05</f>
        <v>0.7</v>
      </c>
      <c r="O33" s="82">
        <f t="shared" si="77"/>
        <v>2.2500000000000004</v>
      </c>
      <c r="P33" s="82"/>
      <c r="Q33" s="82"/>
      <c r="R33" s="82">
        <f t="shared" si="78"/>
        <v>1.55</v>
      </c>
      <c r="S33" s="82">
        <f t="shared" si="10"/>
        <v>0.55000000000000004</v>
      </c>
      <c r="T33" s="82">
        <f t="shared" si="11"/>
        <v>0.4</v>
      </c>
      <c r="U33" s="82">
        <f t="shared" si="12"/>
        <v>1.2000000000000002</v>
      </c>
      <c r="V33" s="82">
        <f t="shared" si="13"/>
        <v>1.1500000000000001</v>
      </c>
    </row>
    <row r="34" spans="2:97" x14ac:dyDescent="0.25">
      <c r="M34" s="183" t="s">
        <v>405</v>
      </c>
      <c r="N34" s="82">
        <f t="shared" si="22"/>
        <v>0.5</v>
      </c>
      <c r="O34" s="82">
        <f t="shared" si="28"/>
        <v>0.35000000000000003</v>
      </c>
      <c r="P34" s="82">
        <f t="shared" ref="P34:P35" si="81">MROUND(R59,0.05)-0.05</f>
        <v>2.6500000000000004</v>
      </c>
      <c r="Q34" s="82"/>
      <c r="R34" s="82"/>
      <c r="S34" s="82">
        <f t="shared" ref="S34:S35" si="82">MROUND(U59,0.05)-0.05</f>
        <v>2.7</v>
      </c>
      <c r="T34" s="82">
        <f t="shared" ref="T34" si="83">MROUND(V59,0.05)-0.05</f>
        <v>0.75</v>
      </c>
      <c r="U34" s="82">
        <f t="shared" si="12"/>
        <v>0.8</v>
      </c>
      <c r="V34" s="82">
        <f t="shared" si="13"/>
        <v>2.5500000000000003</v>
      </c>
    </row>
    <row r="35" spans="2:97" x14ac:dyDescent="0.25">
      <c r="M35" s="183" t="s">
        <v>402</v>
      </c>
      <c r="N35" s="82">
        <f t="shared" si="22"/>
        <v>0.30000000000000004</v>
      </c>
      <c r="O35" s="82">
        <f t="shared" ref="O35" si="84">MROUND(Q60,0.05)-0.05</f>
        <v>1.3</v>
      </c>
      <c r="P35" s="82">
        <f t="shared" si="81"/>
        <v>0.9</v>
      </c>
      <c r="Q35" s="82"/>
      <c r="R35" s="82"/>
      <c r="S35" s="82">
        <f t="shared" si="82"/>
        <v>0.75</v>
      </c>
      <c r="T35" s="82">
        <f t="shared" si="11"/>
        <v>0.55000000000000004</v>
      </c>
      <c r="U35" s="82">
        <f t="shared" si="12"/>
        <v>0.60000000000000009</v>
      </c>
      <c r="V35" s="82">
        <f t="shared" si="13"/>
        <v>0.70000000000000007</v>
      </c>
    </row>
    <row r="38" spans="2:97" ht="18.75" x14ac:dyDescent="0.3">
      <c r="B38" s="250" t="s">
        <v>46</v>
      </c>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c r="AA38" s="250"/>
      <c r="AB38" s="250"/>
      <c r="AC38" s="250"/>
      <c r="AD38" s="250"/>
      <c r="AE38" s="250"/>
      <c r="AF38" s="250"/>
      <c r="AG38" s="250"/>
      <c r="AH38" s="250"/>
      <c r="AI38" s="250"/>
      <c r="AJ38" s="250"/>
      <c r="AK38" s="250"/>
    </row>
    <row r="40" spans="2:97" x14ac:dyDescent="0.25">
      <c r="C40" s="244" t="s">
        <v>700</v>
      </c>
      <c r="D40" s="244"/>
      <c r="E40" s="244"/>
      <c r="F40" s="244"/>
      <c r="G40" s="244"/>
      <c r="H40" s="244"/>
      <c r="I40" s="244"/>
      <c r="J40" s="244"/>
      <c r="K40" s="244"/>
      <c r="P40" s="244" t="s">
        <v>701</v>
      </c>
      <c r="Q40" s="244"/>
      <c r="R40" s="244"/>
      <c r="S40" s="244"/>
      <c r="T40" s="244"/>
      <c r="U40" s="244"/>
      <c r="V40" s="244"/>
      <c r="W40" s="244"/>
      <c r="X40" s="244"/>
      <c r="AC40" s="253" t="s">
        <v>705</v>
      </c>
      <c r="AD40" s="254"/>
      <c r="AE40" s="254"/>
      <c r="AF40" s="254"/>
      <c r="AG40" s="254"/>
      <c r="AH40" s="254"/>
      <c r="AI40" s="254"/>
      <c r="AJ40" s="254"/>
      <c r="AK40" s="255"/>
      <c r="AN40" s="244" t="s">
        <v>688</v>
      </c>
      <c r="AO40" s="244"/>
      <c r="AP40" s="244"/>
      <c r="AQ40" s="244"/>
      <c r="AR40" s="244"/>
      <c r="AS40" s="244"/>
      <c r="AT40" s="244"/>
      <c r="AU40" s="244"/>
      <c r="AV40" s="244"/>
      <c r="AY40" s="244" t="s">
        <v>702</v>
      </c>
      <c r="AZ40" s="244"/>
      <c r="BA40" s="244"/>
      <c r="BB40" s="244"/>
      <c r="BC40" s="244"/>
      <c r="BD40" s="244"/>
      <c r="BE40" s="244"/>
      <c r="BF40" s="244"/>
      <c r="BG40" s="244"/>
      <c r="BK40" s="244" t="s">
        <v>720</v>
      </c>
      <c r="BL40" s="244"/>
      <c r="BM40" s="244"/>
      <c r="BN40" s="244"/>
      <c r="BO40" s="244"/>
      <c r="BP40" s="244"/>
      <c r="BQ40" s="244"/>
      <c r="BR40" s="244"/>
      <c r="BS40" s="244"/>
      <c r="BX40" s="244" t="s">
        <v>723</v>
      </c>
      <c r="BY40" s="244"/>
      <c r="BZ40" s="244"/>
      <c r="CA40" s="244"/>
      <c r="CB40" s="244"/>
      <c r="CC40" s="244"/>
      <c r="CD40" s="244"/>
      <c r="CE40" s="244"/>
      <c r="CF40" s="244"/>
      <c r="CK40" s="244" t="s">
        <v>726</v>
      </c>
      <c r="CL40" s="244"/>
      <c r="CM40" s="244"/>
      <c r="CN40" s="244"/>
      <c r="CO40" s="244"/>
      <c r="CP40" s="244"/>
      <c r="CQ40" s="244"/>
      <c r="CR40" s="244"/>
      <c r="CS40" s="244"/>
    </row>
    <row r="41" spans="2:97" x14ac:dyDescent="0.25">
      <c r="B41" s="183" t="s">
        <v>635</v>
      </c>
      <c r="C41" s="183">
        <v>1</v>
      </c>
      <c r="D41" s="183">
        <v>2</v>
      </c>
      <c r="E41" s="183">
        <v>3</v>
      </c>
      <c r="F41" s="183">
        <v>4</v>
      </c>
      <c r="G41" s="183">
        <v>5</v>
      </c>
      <c r="H41" s="183">
        <v>6</v>
      </c>
      <c r="I41" s="183">
        <v>7</v>
      </c>
      <c r="J41" s="183">
        <v>8</v>
      </c>
      <c r="K41" s="183">
        <v>9</v>
      </c>
      <c r="O41" s="183" t="s">
        <v>675</v>
      </c>
      <c r="P41" s="183">
        <v>1</v>
      </c>
      <c r="Q41" s="183">
        <v>2</v>
      </c>
      <c r="R41" s="183">
        <v>3</v>
      </c>
      <c r="S41" s="183">
        <v>4</v>
      </c>
      <c r="T41" s="183">
        <v>5</v>
      </c>
      <c r="U41" s="183">
        <v>6</v>
      </c>
      <c r="V41" s="183">
        <v>7</v>
      </c>
      <c r="W41" s="183">
        <v>8</v>
      </c>
      <c r="X41" s="183">
        <v>9</v>
      </c>
      <c r="AB41" s="183" t="s">
        <v>675</v>
      </c>
      <c r="AC41" s="183">
        <v>1</v>
      </c>
      <c r="AD41" s="183">
        <v>2</v>
      </c>
      <c r="AE41" s="183">
        <v>3</v>
      </c>
      <c r="AF41" s="183">
        <v>4</v>
      </c>
      <c r="AG41" s="183">
        <v>5</v>
      </c>
      <c r="AH41" s="183">
        <v>6</v>
      </c>
      <c r="AI41" s="183">
        <v>7</v>
      </c>
      <c r="AJ41" s="183">
        <v>8</v>
      </c>
      <c r="AK41" s="183">
        <v>9</v>
      </c>
      <c r="AN41" s="183" t="s">
        <v>429</v>
      </c>
      <c r="AO41" s="183" t="s">
        <v>676</v>
      </c>
      <c r="AP41" s="183" t="s">
        <v>677</v>
      </c>
      <c r="AQ41" s="183" t="s">
        <v>678</v>
      </c>
      <c r="AR41" s="183" t="s">
        <v>679</v>
      </c>
      <c r="AS41" s="183" t="s">
        <v>680</v>
      </c>
      <c r="AT41" s="183" t="s">
        <v>681</v>
      </c>
      <c r="AU41" s="183" t="s">
        <v>682</v>
      </c>
      <c r="AV41" s="183" t="s">
        <v>695</v>
      </c>
      <c r="AX41" s="183" t="s">
        <v>635</v>
      </c>
      <c r="AY41" s="183">
        <v>1</v>
      </c>
      <c r="AZ41" s="183">
        <v>2</v>
      </c>
      <c r="BA41" s="183">
        <v>3</v>
      </c>
      <c r="BB41" s="183">
        <v>4</v>
      </c>
      <c r="BC41" s="183">
        <v>5</v>
      </c>
      <c r="BD41" s="183">
        <v>6</v>
      </c>
      <c r="BE41" s="183">
        <v>7</v>
      </c>
      <c r="BF41" s="183">
        <v>8</v>
      </c>
      <c r="BG41" s="183">
        <v>9</v>
      </c>
      <c r="BJ41" s="185" t="s">
        <v>635</v>
      </c>
      <c r="BK41" s="185">
        <v>1</v>
      </c>
      <c r="BL41" s="185">
        <v>2</v>
      </c>
      <c r="BM41" s="185">
        <v>3</v>
      </c>
      <c r="BN41" s="185">
        <v>4</v>
      </c>
      <c r="BO41" s="185">
        <v>5</v>
      </c>
      <c r="BP41" s="185">
        <v>6</v>
      </c>
      <c r="BQ41" s="185">
        <v>7</v>
      </c>
      <c r="BR41" s="185">
        <v>8</v>
      </c>
      <c r="BS41" s="185">
        <v>9</v>
      </c>
      <c r="BW41" s="185" t="s">
        <v>635</v>
      </c>
      <c r="BX41" s="185">
        <v>1</v>
      </c>
      <c r="BY41" s="185">
        <v>2</v>
      </c>
      <c r="BZ41" s="185">
        <v>3</v>
      </c>
      <c r="CA41" s="185">
        <v>4</v>
      </c>
      <c r="CB41" s="185">
        <v>5</v>
      </c>
      <c r="CC41" s="185">
        <v>6</v>
      </c>
      <c r="CD41" s="185">
        <v>7</v>
      </c>
      <c r="CE41" s="185">
        <v>8</v>
      </c>
      <c r="CF41" s="185">
        <v>9</v>
      </c>
      <c r="CJ41" s="185" t="s">
        <v>635</v>
      </c>
      <c r="CK41" s="185">
        <v>1</v>
      </c>
      <c r="CL41" s="185">
        <v>2</v>
      </c>
      <c r="CM41" s="185">
        <v>3</v>
      </c>
      <c r="CN41" s="185">
        <v>4</v>
      </c>
      <c r="CO41" s="185">
        <v>5</v>
      </c>
      <c r="CP41" s="185">
        <v>6</v>
      </c>
      <c r="CQ41" s="185">
        <v>7</v>
      </c>
      <c r="CR41" s="185">
        <v>8</v>
      </c>
      <c r="CS41" s="185">
        <v>9</v>
      </c>
    </row>
    <row r="42" spans="2:97" x14ac:dyDescent="0.25">
      <c r="B42" s="183">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183" t="s">
        <v>389</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183" t="s">
        <v>408</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183">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183">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185">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185">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185">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183">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183" t="s">
        <v>394</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Z43" s="188"/>
      <c r="AB43" s="183" t="s">
        <v>427</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M43" s="188"/>
      <c r="AN43" s="183">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183">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185">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185">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185">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183">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183" t="s">
        <v>401</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183" t="s">
        <v>410</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183">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183">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185">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185">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185">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183">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183" t="s">
        <v>400</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183" t="s">
        <v>409</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183">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183">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185">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185">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185">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183">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183" t="s">
        <v>403</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183" t="s">
        <v>411</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183">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183">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185">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185">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185">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183">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183" t="s">
        <v>392</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183" t="s">
        <v>414</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183">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183">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185">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185">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185">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183">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183" t="s">
        <v>388</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183" t="s">
        <v>415</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183">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183">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185">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185">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185">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183">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183" t="s">
        <v>397</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183" t="s">
        <v>419</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183">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183">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185">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185">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185">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183">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183" t="s">
        <v>390</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183" t="s">
        <v>413</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183">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183">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185">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185">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185">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244" t="s">
        <v>684</v>
      </c>
      <c r="D51" s="244"/>
      <c r="E51" s="244"/>
      <c r="F51" s="244"/>
      <c r="G51" s="244"/>
      <c r="H51" s="244"/>
      <c r="I51" s="244"/>
      <c r="J51" s="244"/>
      <c r="K51" s="244"/>
      <c r="O51" s="183" t="s">
        <v>393</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183" t="s">
        <v>417</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244" t="s">
        <v>689</v>
      </c>
      <c r="AO51" s="244"/>
      <c r="AP51" s="244"/>
      <c r="AQ51" s="244"/>
      <c r="AR51" s="244"/>
      <c r="AS51" s="244"/>
      <c r="AT51" s="244"/>
      <c r="AU51" s="244"/>
      <c r="AV51" s="244"/>
      <c r="AY51" s="244" t="s">
        <v>683</v>
      </c>
      <c r="AZ51" s="244"/>
      <c r="BA51" s="244"/>
      <c r="BB51" s="244"/>
      <c r="BC51" s="244"/>
      <c r="BD51" s="244"/>
      <c r="BE51" s="244"/>
      <c r="BF51" s="244"/>
      <c r="BG51" s="244"/>
      <c r="BK51" s="244" t="s">
        <v>721</v>
      </c>
      <c r="BL51" s="244"/>
      <c r="BM51" s="244"/>
      <c r="BN51" s="244"/>
      <c r="BO51" s="244"/>
      <c r="BP51" s="244"/>
      <c r="BQ51" s="244"/>
      <c r="BR51" s="244"/>
      <c r="BS51" s="244"/>
      <c r="BX51" s="244" t="s">
        <v>724</v>
      </c>
      <c r="BY51" s="244"/>
      <c r="BZ51" s="244"/>
      <c r="CA51" s="244"/>
      <c r="CB51" s="244"/>
      <c r="CC51" s="244"/>
      <c r="CD51" s="244"/>
      <c r="CE51" s="244"/>
      <c r="CF51" s="244"/>
      <c r="CK51" s="244" t="s">
        <v>727</v>
      </c>
      <c r="CL51" s="244"/>
      <c r="CM51" s="244"/>
      <c r="CN51" s="244"/>
      <c r="CO51" s="244"/>
      <c r="CP51" s="244"/>
      <c r="CQ51" s="244"/>
      <c r="CR51" s="244"/>
      <c r="CS51" s="244"/>
    </row>
    <row r="52" spans="2:98" x14ac:dyDescent="0.25">
      <c r="B52" s="183" t="s">
        <v>635</v>
      </c>
      <c r="C52" s="183">
        <v>1</v>
      </c>
      <c r="D52" s="183">
        <v>2</v>
      </c>
      <c r="E52" s="183">
        <v>3</v>
      </c>
      <c r="F52" s="183">
        <v>4</v>
      </c>
      <c r="G52" s="183">
        <v>5</v>
      </c>
      <c r="H52" s="183">
        <v>6</v>
      </c>
      <c r="I52" s="183">
        <v>7</v>
      </c>
      <c r="J52" s="183">
        <v>8</v>
      </c>
      <c r="K52" s="183">
        <v>9</v>
      </c>
      <c r="L52" s="183" t="s">
        <v>690</v>
      </c>
      <c r="O52" s="183" t="s">
        <v>404</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183" t="s">
        <v>407</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183" t="s">
        <v>22</v>
      </c>
      <c r="AO52" s="183" t="s">
        <v>676</v>
      </c>
      <c r="AP52" s="183" t="s">
        <v>677</v>
      </c>
      <c r="AQ52" s="183" t="s">
        <v>678</v>
      </c>
      <c r="AR52" s="183" t="s">
        <v>679</v>
      </c>
      <c r="AS52" s="183" t="s">
        <v>680</v>
      </c>
      <c r="AT52" s="183" t="s">
        <v>681</v>
      </c>
      <c r="AU52" s="183" t="s">
        <v>682</v>
      </c>
      <c r="AV52" s="183" t="s">
        <v>695</v>
      </c>
      <c r="AX52" s="183" t="s">
        <v>635</v>
      </c>
      <c r="AY52" s="183">
        <v>1</v>
      </c>
      <c r="AZ52" s="183">
        <v>2</v>
      </c>
      <c r="BA52" s="183">
        <v>3</v>
      </c>
      <c r="BB52" s="183">
        <v>4</v>
      </c>
      <c r="BC52" s="183">
        <v>5</v>
      </c>
      <c r="BD52" s="183">
        <v>6</v>
      </c>
      <c r="BE52" s="183">
        <v>7</v>
      </c>
      <c r="BF52" s="183">
        <v>8</v>
      </c>
      <c r="BG52" s="183">
        <v>9</v>
      </c>
      <c r="BH52" s="183" t="s">
        <v>690</v>
      </c>
      <c r="BJ52" s="185" t="s">
        <v>635</v>
      </c>
      <c r="BK52" s="185">
        <v>1</v>
      </c>
      <c r="BL52" s="185">
        <v>2</v>
      </c>
      <c r="BM52" s="185">
        <v>3</v>
      </c>
      <c r="BN52" s="185">
        <v>4</v>
      </c>
      <c r="BO52" s="185">
        <v>5</v>
      </c>
      <c r="BP52" s="185">
        <v>6</v>
      </c>
      <c r="BQ52" s="185">
        <v>7</v>
      </c>
      <c r="BR52" s="185">
        <v>8</v>
      </c>
      <c r="BS52" s="185">
        <v>9</v>
      </c>
      <c r="BT52" s="185" t="s">
        <v>690</v>
      </c>
      <c r="BW52" s="185" t="s">
        <v>635</v>
      </c>
      <c r="BX52" s="185">
        <v>1</v>
      </c>
      <c r="BY52" s="185">
        <v>2</v>
      </c>
      <c r="BZ52" s="185">
        <v>3</v>
      </c>
      <c r="CA52" s="185">
        <v>4</v>
      </c>
      <c r="CB52" s="185">
        <v>5</v>
      </c>
      <c r="CC52" s="185">
        <v>6</v>
      </c>
      <c r="CD52" s="185">
        <v>7</v>
      </c>
      <c r="CE52" s="185">
        <v>8</v>
      </c>
      <c r="CF52" s="185">
        <v>9</v>
      </c>
      <c r="CG52" s="185" t="s">
        <v>690</v>
      </c>
      <c r="CJ52" s="185" t="s">
        <v>635</v>
      </c>
      <c r="CK52" s="185">
        <v>1</v>
      </c>
      <c r="CL52" s="185">
        <v>2</v>
      </c>
      <c r="CM52" s="185">
        <v>3</v>
      </c>
      <c r="CN52" s="185">
        <v>4</v>
      </c>
      <c r="CO52" s="185">
        <v>5</v>
      </c>
      <c r="CP52" s="185">
        <v>6</v>
      </c>
      <c r="CQ52" s="185">
        <v>7</v>
      </c>
      <c r="CR52" s="185">
        <v>8</v>
      </c>
      <c r="CS52" s="185">
        <v>9</v>
      </c>
      <c r="CT52" s="185" t="s">
        <v>690</v>
      </c>
    </row>
    <row r="53" spans="2:98" x14ac:dyDescent="0.25">
      <c r="B53" s="183">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56">
        <f t="shared" ref="L53:L61" si="144">M85/SUM($M$85:$M$93)</f>
        <v>8.237801019838463E-2</v>
      </c>
      <c r="O53" s="183" t="s">
        <v>399</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183" t="s">
        <v>418</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183">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183">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56">
        <f t="shared" ref="BH53:BH61" si="149">BH85/SUM($BH$85:$BH$93)</f>
        <v>8.3437404657785014E-2</v>
      </c>
      <c r="BJ53" s="185">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56">
        <f t="shared" ref="BT53:BT61" si="151">BU85/SUM($M$85:$M$93)</f>
        <v>2.466780809171102E-2</v>
      </c>
      <c r="BW53" s="185">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56">
        <f t="shared" ref="CG53:CG61" si="153">CH85/SUM($M$85:$M$93)</f>
        <v>3.1348866639371718E-2</v>
      </c>
      <c r="CJ53" s="185">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56">
        <f t="shared" ref="CT53:CT61" si="155">CU85/SUM($M$85:$M$93)</f>
        <v>6.1320579149142067E-3</v>
      </c>
    </row>
    <row r="54" spans="2:98" x14ac:dyDescent="0.25">
      <c r="B54" s="183">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56">
        <f t="shared" si="144"/>
        <v>0.10776231064130717</v>
      </c>
      <c r="O54" s="183" t="s">
        <v>396</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183" t="s">
        <v>416</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183">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183">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56">
        <f t="shared" si="149"/>
        <v>0.10653310281704464</v>
      </c>
      <c r="BJ54" s="185">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56">
        <f t="shared" si="151"/>
        <v>3.3405292738303498E-2</v>
      </c>
      <c r="BW54" s="185">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56">
        <f t="shared" si="153"/>
        <v>3.9788588230915252E-2</v>
      </c>
      <c r="CJ54" s="185">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56">
        <f t="shared" si="155"/>
        <v>7.9465515316187139E-3</v>
      </c>
    </row>
    <row r="55" spans="2:98" x14ac:dyDescent="0.25">
      <c r="B55" s="183">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56">
        <f t="shared" si="144"/>
        <v>0.12560017865783302</v>
      </c>
      <c r="O55" s="183" t="s">
        <v>395</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183" t="s">
        <v>412</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183">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183">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56">
        <f t="shared" si="149"/>
        <v>0.12472693989626767</v>
      </c>
      <c r="BJ55" s="185">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56">
        <f t="shared" si="151"/>
        <v>3.8178806714556889E-2</v>
      </c>
      <c r="BW55" s="185">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56">
        <f t="shared" si="153"/>
        <v>4.6385900919343435E-2</v>
      </c>
      <c r="CJ55" s="185">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56">
        <f t="shared" si="155"/>
        <v>9.2678750883984067E-3</v>
      </c>
    </row>
    <row r="56" spans="2:98" x14ac:dyDescent="0.25">
      <c r="B56" s="183">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56">
        <f t="shared" si="144"/>
        <v>0.11682547362935944</v>
      </c>
      <c r="O56" s="183" t="s">
        <v>398</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244" t="s">
        <v>687</v>
      </c>
      <c r="AD56" s="244"/>
      <c r="AE56" s="244"/>
      <c r="AF56" s="244"/>
      <c r="AG56" s="244"/>
      <c r="AH56" s="244"/>
      <c r="AI56" s="244"/>
      <c r="AJ56" s="244"/>
      <c r="AK56" s="244"/>
      <c r="AN56" s="183">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183">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56">
        <f t="shared" si="149"/>
        <v>0.1175714430997661</v>
      </c>
      <c r="BJ56" s="185">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56">
        <f t="shared" si="151"/>
        <v>3.4875497822607661E-2</v>
      </c>
      <c r="BW56" s="185">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56">
        <f t="shared" si="153"/>
        <v>4.3333829605091745E-2</v>
      </c>
      <c r="CJ56" s="185">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56">
        <f t="shared" si="155"/>
        <v>8.9235865559980643E-3</v>
      </c>
    </row>
    <row r="57" spans="2:98" x14ac:dyDescent="0.25">
      <c r="B57" s="183">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56">
        <f t="shared" si="144"/>
        <v>0.13768749767372612</v>
      </c>
      <c r="O57" s="183" t="s">
        <v>406</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183" t="s">
        <v>675</v>
      </c>
      <c r="AC57" s="183">
        <v>1</v>
      </c>
      <c r="AD57" s="183">
        <v>2</v>
      </c>
      <c r="AE57" s="183">
        <v>3</v>
      </c>
      <c r="AF57" s="183">
        <v>4</v>
      </c>
      <c r="AG57" s="183">
        <v>5</v>
      </c>
      <c r="AH57" s="183">
        <v>6</v>
      </c>
      <c r="AI57" s="183">
        <v>7</v>
      </c>
      <c r="AJ57" s="183">
        <v>8</v>
      </c>
      <c r="AK57" s="183">
        <v>9</v>
      </c>
      <c r="AN57" s="183">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183">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56">
        <f t="shared" si="149"/>
        <v>0.13936133428251804</v>
      </c>
      <c r="BJ57" s="185">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56">
        <f t="shared" si="151"/>
        <v>4.1482115606506123E-2</v>
      </c>
      <c r="BW57" s="185">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56">
        <f t="shared" si="153"/>
        <v>5.134551680500242E-2</v>
      </c>
      <c r="CJ57" s="185">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56">
        <f t="shared" si="155"/>
        <v>9.9192317713179736E-3</v>
      </c>
    </row>
    <row r="58" spans="2:98" x14ac:dyDescent="0.25">
      <c r="B58" s="183">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56">
        <f t="shared" si="144"/>
        <v>0.11620203223285071</v>
      </c>
      <c r="O58" s="183" t="s">
        <v>391</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183" t="s">
        <v>408</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183">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183">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56">
        <f t="shared" si="149"/>
        <v>0.11632462117359911</v>
      </c>
      <c r="BJ58" s="185">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56">
        <f t="shared" si="151"/>
        <v>3.5508244314586671E-2</v>
      </c>
      <c r="BW58" s="185">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56">
        <f t="shared" si="153"/>
        <v>4.3603677373729853E-2</v>
      </c>
      <c r="CJ58" s="185">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56">
        <f t="shared" si="155"/>
        <v>8.3745859232515728E-3</v>
      </c>
    </row>
    <row r="59" spans="2:98" x14ac:dyDescent="0.25">
      <c r="B59" s="183">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56">
        <f t="shared" si="144"/>
        <v>0.12529311050731382</v>
      </c>
      <c r="O59" s="183" t="s">
        <v>405</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183" t="s">
        <v>427</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L59" s="188"/>
      <c r="AN59" s="183">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183">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56">
        <f t="shared" si="149"/>
        <v>0.12374046577850097</v>
      </c>
      <c r="BJ59" s="185">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56">
        <f t="shared" si="151"/>
        <v>3.9528045557747422E-2</v>
      </c>
      <c r="BW59" s="185">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56">
        <f t="shared" si="153"/>
        <v>4.605091748241337E-2</v>
      </c>
      <c r="CJ59" s="185">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56">
        <f t="shared" si="155"/>
        <v>8.9794171288197413E-3</v>
      </c>
    </row>
    <row r="60" spans="2:98" x14ac:dyDescent="0.25">
      <c r="B60" s="183">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56">
        <f t="shared" si="144"/>
        <v>0.10760412401831243</v>
      </c>
      <c r="O60" s="183" t="s">
        <v>402</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183" t="s">
        <v>410</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183">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183">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56">
        <f t="shared" si="149"/>
        <v>0.10726329706091732</v>
      </c>
      <c r="BJ60" s="185">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56">
        <f t="shared" si="151"/>
        <v>3.2958648155730075E-2</v>
      </c>
      <c r="BW60" s="185">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56">
        <f t="shared" si="153"/>
        <v>3.9323333457401272E-2</v>
      </c>
      <c r="CJ60" s="185">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56">
        <f t="shared" si="155"/>
        <v>8.1698738229054237E-3</v>
      </c>
    </row>
    <row r="61" spans="2:98" x14ac:dyDescent="0.25">
      <c r="B61" s="183">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56">
        <f t="shared" si="144"/>
        <v>8.0647262440912637E-2</v>
      </c>
      <c r="P61" s="244" t="s">
        <v>687</v>
      </c>
      <c r="Q61" s="244"/>
      <c r="R61" s="244"/>
      <c r="S61" s="244"/>
      <c r="T61" s="244"/>
      <c r="U61" s="244"/>
      <c r="V61" s="244"/>
      <c r="W61" s="244"/>
      <c r="X61" s="244"/>
      <c r="AB61" s="183" t="s">
        <v>409</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183">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183">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56">
        <f t="shared" si="149"/>
        <v>8.1041391233601143E-2</v>
      </c>
      <c r="BJ61" s="185">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56">
        <f t="shared" si="151"/>
        <v>2.4639892805300181E-2</v>
      </c>
      <c r="BW61" s="185">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56">
        <f t="shared" si="153"/>
        <v>3.0641679383630476E-2</v>
      </c>
      <c r="CJ61" s="185">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56">
        <f t="shared" si="155"/>
        <v>5.2666840361782112E-3</v>
      </c>
    </row>
    <row r="62" spans="2:98" x14ac:dyDescent="0.25">
      <c r="C62" s="244" t="s">
        <v>685</v>
      </c>
      <c r="D62" s="244"/>
      <c r="E62" s="244"/>
      <c r="F62" s="244"/>
      <c r="G62" s="244"/>
      <c r="H62" s="244"/>
      <c r="I62" s="244"/>
      <c r="J62" s="244"/>
      <c r="K62" s="244"/>
      <c r="O62" s="183" t="s">
        <v>675</v>
      </c>
      <c r="P62" s="183">
        <v>1</v>
      </c>
      <c r="Q62" s="183">
        <v>2</v>
      </c>
      <c r="R62" s="183">
        <v>3</v>
      </c>
      <c r="S62" s="183">
        <v>4</v>
      </c>
      <c r="T62" s="183">
        <v>5</v>
      </c>
      <c r="U62" s="183">
        <v>6</v>
      </c>
      <c r="V62" s="183">
        <v>7</v>
      </c>
      <c r="W62" s="183">
        <v>8</v>
      </c>
      <c r="X62" s="183">
        <v>9</v>
      </c>
      <c r="AB62" s="183" t="s">
        <v>411</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183">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244" t="s">
        <v>673</v>
      </c>
      <c r="AZ62" s="244"/>
      <c r="BA62" s="244"/>
      <c r="BB62" s="244"/>
      <c r="BC62" s="244"/>
      <c r="BD62" s="244"/>
      <c r="BE62" s="244"/>
      <c r="BF62" s="244"/>
      <c r="BG62" s="244"/>
      <c r="BK62" s="244" t="s">
        <v>722</v>
      </c>
      <c r="BL62" s="244"/>
      <c r="BM62" s="244"/>
      <c r="BN62" s="244"/>
      <c r="BO62" s="244"/>
      <c r="BP62" s="244"/>
      <c r="BQ62" s="244"/>
      <c r="BR62" s="244"/>
      <c r="BS62" s="244"/>
      <c r="BX62" s="244" t="s">
        <v>725</v>
      </c>
      <c r="BY62" s="244"/>
      <c r="BZ62" s="244"/>
      <c r="CA62" s="244"/>
      <c r="CB62" s="244"/>
      <c r="CC62" s="244"/>
      <c r="CD62" s="244"/>
      <c r="CE62" s="244"/>
      <c r="CF62" s="244"/>
      <c r="CK62" s="244" t="s">
        <v>728</v>
      </c>
      <c r="CL62" s="244"/>
      <c r="CM62" s="244"/>
      <c r="CN62" s="244"/>
      <c r="CO62" s="244"/>
      <c r="CP62" s="244"/>
      <c r="CQ62" s="244"/>
      <c r="CR62" s="244"/>
      <c r="CS62" s="244"/>
    </row>
    <row r="63" spans="2:98" x14ac:dyDescent="0.25">
      <c r="B63" s="183" t="s">
        <v>635</v>
      </c>
      <c r="C63" s="183">
        <v>1</v>
      </c>
      <c r="D63" s="183">
        <v>2</v>
      </c>
      <c r="E63" s="183">
        <v>3</v>
      </c>
      <c r="F63" s="183">
        <v>4</v>
      </c>
      <c r="G63" s="183">
        <v>5</v>
      </c>
      <c r="H63" s="183">
        <v>6</v>
      </c>
      <c r="I63" s="183">
        <v>7</v>
      </c>
      <c r="J63" s="183">
        <v>8</v>
      </c>
      <c r="K63" s="183">
        <v>9</v>
      </c>
      <c r="L63" s="183" t="s">
        <v>4</v>
      </c>
      <c r="O63" s="183" t="s">
        <v>389</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183" t="s">
        <v>414</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183">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183" t="s">
        <v>635</v>
      </c>
      <c r="AY63" s="183">
        <v>1</v>
      </c>
      <c r="AZ63" s="183">
        <v>2</v>
      </c>
      <c r="BA63" s="183">
        <v>3</v>
      </c>
      <c r="BB63" s="183">
        <v>4</v>
      </c>
      <c r="BC63" s="183">
        <v>5</v>
      </c>
      <c r="BD63" s="183">
        <v>6</v>
      </c>
      <c r="BE63" s="183">
        <v>7</v>
      </c>
      <c r="BF63" s="183">
        <v>8</v>
      </c>
      <c r="BG63" s="183">
        <v>9</v>
      </c>
      <c r="BJ63" s="185" t="s">
        <v>635</v>
      </c>
      <c r="BK63" s="185">
        <v>1</v>
      </c>
      <c r="BL63" s="185">
        <v>2</v>
      </c>
      <c r="BM63" s="185">
        <v>3</v>
      </c>
      <c r="BN63" s="185">
        <v>4</v>
      </c>
      <c r="BO63" s="185">
        <v>5</v>
      </c>
      <c r="BP63" s="185">
        <v>6</v>
      </c>
      <c r="BQ63" s="185">
        <v>7</v>
      </c>
      <c r="BR63" s="185">
        <v>8</v>
      </c>
      <c r="BS63" s="185">
        <v>9</v>
      </c>
      <c r="BT63" s="185" t="s">
        <v>4</v>
      </c>
      <c r="BW63" s="185" t="s">
        <v>635</v>
      </c>
      <c r="BX63" s="185">
        <v>1</v>
      </c>
      <c r="BY63" s="185">
        <v>2</v>
      </c>
      <c r="BZ63" s="185">
        <v>3</v>
      </c>
      <c r="CA63" s="185">
        <v>4</v>
      </c>
      <c r="CB63" s="185">
        <v>5</v>
      </c>
      <c r="CC63" s="185">
        <v>6</v>
      </c>
      <c r="CD63" s="185">
        <v>7</v>
      </c>
      <c r="CE63" s="185">
        <v>8</v>
      </c>
      <c r="CF63" s="185">
        <v>9</v>
      </c>
      <c r="CG63" s="185" t="s">
        <v>4</v>
      </c>
      <c r="CJ63" s="185" t="s">
        <v>635</v>
      </c>
      <c r="CK63" s="185">
        <v>1</v>
      </c>
      <c r="CL63" s="185">
        <v>2</v>
      </c>
      <c r="CM63" s="185">
        <v>3</v>
      </c>
      <c r="CN63" s="185">
        <v>4</v>
      </c>
      <c r="CO63" s="185">
        <v>5</v>
      </c>
      <c r="CP63" s="185">
        <v>6</v>
      </c>
      <c r="CQ63" s="185">
        <v>7</v>
      </c>
      <c r="CR63" s="185">
        <v>8</v>
      </c>
      <c r="CS63" s="185">
        <v>9</v>
      </c>
      <c r="CT63" s="185" t="s">
        <v>4</v>
      </c>
    </row>
    <row r="64" spans="2:98" x14ac:dyDescent="0.25">
      <c r="B64" s="183">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183" t="s">
        <v>394</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Y64" s="188"/>
      <c r="AB64" s="183" t="s">
        <v>415</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183">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183">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185">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185">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185">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183">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183" t="s">
        <v>401</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183" t="s">
        <v>419</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183">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183">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185">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185">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185">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183">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183" t="s">
        <v>400</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183" t="s">
        <v>413</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183">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183">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185">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185">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185">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183">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183" t="s">
        <v>403</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183" t="s">
        <v>417</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183">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183">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185">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185">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185">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183">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183" t="s">
        <v>392</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183" t="s">
        <v>407</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183">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183">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185">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185">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185">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183">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183" t="s">
        <v>388</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183" t="s">
        <v>418</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183">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183">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185">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185">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185">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183">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183" t="s">
        <v>397</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183" t="s">
        <v>416</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183">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183">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185">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185">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185">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183">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183" t="s">
        <v>390</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183" t="s">
        <v>412</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183">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185">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185">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185">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183">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183" t="s">
        <v>393</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253" t="s">
        <v>686</v>
      </c>
      <c r="AD72" s="254"/>
      <c r="AE72" s="254"/>
      <c r="AF72" s="254"/>
      <c r="AG72" s="254"/>
      <c r="AH72" s="254"/>
      <c r="AI72" s="254"/>
      <c r="AJ72" s="254"/>
      <c r="AK72" s="255"/>
      <c r="AN72" s="262" t="s">
        <v>688</v>
      </c>
      <c r="AO72" s="262"/>
      <c r="AP72" s="262"/>
      <c r="AQ72" s="262"/>
      <c r="AR72" s="262"/>
      <c r="AS72" s="262"/>
      <c r="AT72" s="262"/>
      <c r="AU72" s="262"/>
      <c r="AV72" s="262"/>
      <c r="AX72" s="183">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185">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185">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185">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183" t="s">
        <v>404</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183" t="s">
        <v>675</v>
      </c>
      <c r="AC73" s="183">
        <v>1</v>
      </c>
      <c r="AD73" s="183">
        <v>2</v>
      </c>
      <c r="AE73" s="183">
        <v>3</v>
      </c>
      <c r="AF73" s="183">
        <v>4</v>
      </c>
      <c r="AG73" s="183">
        <v>5</v>
      </c>
      <c r="AH73" s="183">
        <v>6</v>
      </c>
      <c r="AI73" s="183">
        <v>7</v>
      </c>
      <c r="AJ73" s="183">
        <v>8</v>
      </c>
      <c r="AK73" s="183">
        <v>9</v>
      </c>
      <c r="AL73" s="183" t="s">
        <v>4</v>
      </c>
      <c r="AN73" s="183" t="s">
        <v>429</v>
      </c>
      <c r="AO73" s="183" t="s">
        <v>676</v>
      </c>
      <c r="AP73" s="183" t="s">
        <v>677</v>
      </c>
      <c r="AQ73" s="183" t="s">
        <v>678</v>
      </c>
      <c r="AR73" s="183" t="s">
        <v>679</v>
      </c>
      <c r="AS73" s="183" t="s">
        <v>680</v>
      </c>
      <c r="AT73" s="183" t="s">
        <v>681</v>
      </c>
      <c r="AU73" s="183" t="s">
        <v>682</v>
      </c>
      <c r="AV73" s="183" t="s">
        <v>632</v>
      </c>
    </row>
    <row r="74" spans="2:98" x14ac:dyDescent="0.25">
      <c r="B74" s="183" t="s">
        <v>627</v>
      </c>
      <c r="C74" s="183">
        <v>1</v>
      </c>
      <c r="D74" s="183">
        <v>2</v>
      </c>
      <c r="E74" s="183">
        <v>3</v>
      </c>
      <c r="F74" s="183">
        <v>4</v>
      </c>
      <c r="G74" s="183">
        <v>5</v>
      </c>
      <c r="H74" s="183">
        <v>6</v>
      </c>
      <c r="I74" s="183">
        <v>7</v>
      </c>
      <c r="J74" s="183">
        <v>8</v>
      </c>
      <c r="K74" s="183">
        <v>9</v>
      </c>
      <c r="O74" s="183" t="s">
        <v>399</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183" t="s">
        <v>408</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183">
        <v>1</v>
      </c>
      <c r="AO74" s="180">
        <v>0</v>
      </c>
      <c r="AP74" s="180">
        <v>333</v>
      </c>
      <c r="AQ74" s="180">
        <v>246</v>
      </c>
      <c r="AR74" s="180">
        <v>34</v>
      </c>
      <c r="AS74" s="180">
        <v>366</v>
      </c>
      <c r="AT74" s="180">
        <v>58</v>
      </c>
      <c r="AU74" s="180">
        <v>7816</v>
      </c>
      <c r="AV74" s="180">
        <v>8853</v>
      </c>
      <c r="AX74" s="183" t="s">
        <v>674</v>
      </c>
      <c r="AY74" s="183">
        <v>1</v>
      </c>
      <c r="AZ74" s="183">
        <v>2</v>
      </c>
      <c r="BA74" s="183">
        <v>3</v>
      </c>
      <c r="BB74" s="183">
        <v>4</v>
      </c>
      <c r="BC74" s="183">
        <v>5</v>
      </c>
      <c r="BD74" s="183">
        <v>6</v>
      </c>
      <c r="BE74" s="183">
        <v>7</v>
      </c>
      <c r="BF74" s="183">
        <v>8</v>
      </c>
      <c r="BG74" s="183">
        <v>9</v>
      </c>
      <c r="BJ74" s="185" t="s">
        <v>627</v>
      </c>
      <c r="BK74" s="185">
        <v>1</v>
      </c>
      <c r="BL74" s="185">
        <v>2</v>
      </c>
      <c r="BM74" s="185">
        <v>3</v>
      </c>
      <c r="BN74" s="185">
        <v>4</v>
      </c>
      <c r="BO74" s="185">
        <v>5</v>
      </c>
      <c r="BP74" s="185">
        <v>6</v>
      </c>
      <c r="BQ74" s="185">
        <v>7</v>
      </c>
      <c r="BR74" s="185">
        <v>8</v>
      </c>
      <c r="BS74" s="185">
        <v>9</v>
      </c>
      <c r="BW74" s="185" t="s">
        <v>627</v>
      </c>
      <c r="BX74" s="185">
        <v>1</v>
      </c>
      <c r="BY74" s="185">
        <v>2</v>
      </c>
      <c r="BZ74" s="185">
        <v>3</v>
      </c>
      <c r="CA74" s="185">
        <v>4</v>
      </c>
      <c r="CB74" s="185">
        <v>5</v>
      </c>
      <c r="CC74" s="185">
        <v>6</v>
      </c>
      <c r="CD74" s="185">
        <v>7</v>
      </c>
      <c r="CE74" s="185">
        <v>8</v>
      </c>
      <c r="CF74" s="185">
        <v>9</v>
      </c>
      <c r="CJ74" s="185" t="s">
        <v>627</v>
      </c>
      <c r="CK74" s="185">
        <v>1</v>
      </c>
      <c r="CL74" s="185">
        <v>2</v>
      </c>
      <c r="CM74" s="185">
        <v>3</v>
      </c>
      <c r="CN74" s="185">
        <v>4</v>
      </c>
      <c r="CO74" s="185">
        <v>5</v>
      </c>
      <c r="CP74" s="185">
        <v>6</v>
      </c>
      <c r="CQ74" s="185">
        <v>7</v>
      </c>
      <c r="CR74" s="185">
        <v>8</v>
      </c>
      <c r="CS74" s="185">
        <v>9</v>
      </c>
    </row>
    <row r="75" spans="2:98" x14ac:dyDescent="0.25">
      <c r="B75" s="183">
        <v>1</v>
      </c>
      <c r="C75" s="180">
        <v>10</v>
      </c>
      <c r="D75" s="180">
        <v>667</v>
      </c>
      <c r="E75" s="180">
        <v>714</v>
      </c>
      <c r="F75" s="180">
        <v>493</v>
      </c>
      <c r="G75" s="180">
        <v>708</v>
      </c>
      <c r="H75" s="180">
        <v>714</v>
      </c>
      <c r="I75" s="180">
        <v>534</v>
      </c>
      <c r="J75" s="180">
        <v>475</v>
      </c>
      <c r="K75" s="180">
        <v>372</v>
      </c>
      <c r="O75" s="183" t="s">
        <v>396</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183" t="s">
        <v>427</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183">
        <v>2</v>
      </c>
      <c r="AO75" s="180">
        <v>557</v>
      </c>
      <c r="AP75" s="180">
        <v>453</v>
      </c>
      <c r="AQ75" s="180">
        <v>181</v>
      </c>
      <c r="AR75" s="180">
        <v>87</v>
      </c>
      <c r="AS75" s="180">
        <v>511</v>
      </c>
      <c r="AT75" s="180">
        <v>111</v>
      </c>
      <c r="AU75" s="180">
        <v>9681</v>
      </c>
      <c r="AV75" s="180">
        <v>11581</v>
      </c>
      <c r="AX75" s="183">
        <v>1</v>
      </c>
      <c r="AY75" s="180">
        <v>1106</v>
      </c>
      <c r="AZ75" s="180">
        <v>1345</v>
      </c>
      <c r="BA75" s="180">
        <v>883</v>
      </c>
      <c r="BB75" s="180">
        <v>591</v>
      </c>
      <c r="BC75" s="180">
        <v>724</v>
      </c>
      <c r="BD75" s="180">
        <v>924</v>
      </c>
      <c r="BE75" s="180">
        <v>1155</v>
      </c>
      <c r="BF75" s="180">
        <v>1810</v>
      </c>
      <c r="BG75" s="180">
        <v>2562</v>
      </c>
      <c r="BJ75" s="185">
        <v>1</v>
      </c>
      <c r="BK75" s="184">
        <v>2</v>
      </c>
      <c r="BL75" s="184">
        <v>184</v>
      </c>
      <c r="BM75" s="184">
        <v>176</v>
      </c>
      <c r="BN75" s="184">
        <v>130</v>
      </c>
      <c r="BO75" s="184">
        <v>176</v>
      </c>
      <c r="BP75" s="184">
        <v>209</v>
      </c>
      <c r="BQ75" s="184">
        <v>153</v>
      </c>
      <c r="BR75" s="184">
        <v>131</v>
      </c>
      <c r="BS75" s="184">
        <v>111</v>
      </c>
      <c r="BW75" s="185">
        <v>1</v>
      </c>
      <c r="BX75" s="184">
        <v>6</v>
      </c>
      <c r="BY75" s="184">
        <v>282</v>
      </c>
      <c r="BZ75" s="184">
        <v>289</v>
      </c>
      <c r="CA75" s="184">
        <v>212</v>
      </c>
      <c r="CB75" s="184">
        <v>270</v>
      </c>
      <c r="CC75" s="184">
        <v>281</v>
      </c>
      <c r="CD75" s="184">
        <v>206</v>
      </c>
      <c r="CE75" s="184">
        <v>167</v>
      </c>
      <c r="CF75" s="184">
        <v>140</v>
      </c>
      <c r="CJ75" s="185">
        <v>1</v>
      </c>
      <c r="CK75" s="184">
        <v>0</v>
      </c>
      <c r="CL75" s="184">
        <v>59</v>
      </c>
      <c r="CM75" s="184">
        <v>74</v>
      </c>
      <c r="CN75" s="184">
        <v>32</v>
      </c>
      <c r="CO75" s="184">
        <v>74</v>
      </c>
      <c r="CP75" s="184">
        <v>52</v>
      </c>
      <c r="CQ75" s="184">
        <v>36</v>
      </c>
      <c r="CR75" s="184">
        <v>48</v>
      </c>
      <c r="CS75" s="184">
        <v>20</v>
      </c>
    </row>
    <row r="76" spans="2:98" x14ac:dyDescent="0.25">
      <c r="B76" s="183">
        <v>2</v>
      </c>
      <c r="C76" s="180">
        <v>904</v>
      </c>
      <c r="D76" s="180">
        <v>3</v>
      </c>
      <c r="E76" s="180">
        <v>731</v>
      </c>
      <c r="F76" s="180">
        <v>1191</v>
      </c>
      <c r="G76" s="180">
        <v>651</v>
      </c>
      <c r="H76" s="180">
        <v>924</v>
      </c>
      <c r="I76" s="180">
        <v>760</v>
      </c>
      <c r="J76" s="180">
        <v>569</v>
      </c>
      <c r="K76" s="180">
        <v>501</v>
      </c>
      <c r="O76" s="183" t="s">
        <v>395</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183" t="s">
        <v>410</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183">
        <v>3</v>
      </c>
      <c r="AO76" s="180">
        <v>1162</v>
      </c>
      <c r="AP76" s="180">
        <v>475</v>
      </c>
      <c r="AQ76" s="180">
        <v>154</v>
      </c>
      <c r="AR76" s="180">
        <v>101</v>
      </c>
      <c r="AS76" s="180">
        <v>524</v>
      </c>
      <c r="AT76" s="180">
        <v>125</v>
      </c>
      <c r="AU76" s="180">
        <v>10957</v>
      </c>
      <c r="AV76" s="180">
        <v>13498</v>
      </c>
      <c r="AX76" s="183">
        <v>1</v>
      </c>
      <c r="AY76" s="180">
        <v>2277</v>
      </c>
      <c r="AZ76" s="180">
        <v>640</v>
      </c>
      <c r="BA76" s="180">
        <v>647</v>
      </c>
      <c r="BB76" s="180">
        <v>842</v>
      </c>
      <c r="BC76" s="180">
        <v>926</v>
      </c>
      <c r="BD76" s="180">
        <v>1061</v>
      </c>
      <c r="BE76" s="180">
        <v>1516</v>
      </c>
      <c r="BF76" s="180">
        <v>2447</v>
      </c>
      <c r="BG76" s="180">
        <v>3584</v>
      </c>
      <c r="BJ76" s="185">
        <v>2</v>
      </c>
      <c r="BK76" s="184">
        <v>256</v>
      </c>
      <c r="BL76" s="184">
        <v>0</v>
      </c>
      <c r="BM76" s="184">
        <v>183</v>
      </c>
      <c r="BN76" s="184">
        <v>303</v>
      </c>
      <c r="BO76" s="184">
        <v>167</v>
      </c>
      <c r="BP76" s="184">
        <v>263</v>
      </c>
      <c r="BQ76" s="184">
        <v>224</v>
      </c>
      <c r="BR76" s="184">
        <v>188</v>
      </c>
      <c r="BS76" s="184">
        <v>163</v>
      </c>
      <c r="BW76" s="185">
        <v>2</v>
      </c>
      <c r="BX76" s="184">
        <v>371</v>
      </c>
      <c r="BY76" s="184">
        <v>0</v>
      </c>
      <c r="BZ76" s="184">
        <v>287</v>
      </c>
      <c r="CA76" s="184">
        <v>495</v>
      </c>
      <c r="CB76" s="184">
        <v>268</v>
      </c>
      <c r="CC76" s="184">
        <v>341</v>
      </c>
      <c r="CD76" s="184">
        <v>277</v>
      </c>
      <c r="CE76" s="184">
        <v>200</v>
      </c>
      <c r="CF76" s="184">
        <v>172</v>
      </c>
      <c r="CJ76" s="185">
        <v>2</v>
      </c>
      <c r="CK76" s="184">
        <v>71</v>
      </c>
      <c r="CL76" s="184">
        <v>1</v>
      </c>
      <c r="CM76" s="184">
        <v>73</v>
      </c>
      <c r="CN76" s="184">
        <v>102</v>
      </c>
      <c r="CO76" s="184">
        <v>63</v>
      </c>
      <c r="CP76" s="184">
        <v>83</v>
      </c>
      <c r="CQ76" s="184">
        <v>61</v>
      </c>
      <c r="CR76" s="184">
        <v>47</v>
      </c>
      <c r="CS76" s="184">
        <v>39</v>
      </c>
    </row>
    <row r="77" spans="2:98" x14ac:dyDescent="0.25">
      <c r="B77" s="183">
        <v>3</v>
      </c>
      <c r="C77" s="180">
        <v>849</v>
      </c>
      <c r="D77" s="180">
        <v>826</v>
      </c>
      <c r="E77" s="180">
        <v>3</v>
      </c>
      <c r="F77" s="180">
        <v>1206</v>
      </c>
      <c r="G77" s="180">
        <v>1234</v>
      </c>
      <c r="H77" s="180">
        <v>714</v>
      </c>
      <c r="I77" s="180">
        <v>960</v>
      </c>
      <c r="J77" s="180">
        <v>755</v>
      </c>
      <c r="K77" s="180">
        <v>467</v>
      </c>
      <c r="O77" s="183" t="s">
        <v>398</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183" t="s">
        <v>409</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183">
        <v>4</v>
      </c>
      <c r="AO77" s="180">
        <v>1004</v>
      </c>
      <c r="AP77" s="180">
        <v>421</v>
      </c>
      <c r="AQ77" s="180">
        <v>187</v>
      </c>
      <c r="AR77" s="180">
        <v>108</v>
      </c>
      <c r="AS77" s="180">
        <v>518</v>
      </c>
      <c r="AT77" s="180">
        <v>137</v>
      </c>
      <c r="AU77" s="180">
        <v>10180</v>
      </c>
      <c r="AV77" s="180">
        <v>12555</v>
      </c>
      <c r="AX77" s="183">
        <v>3</v>
      </c>
      <c r="AY77" s="180">
        <v>2886</v>
      </c>
      <c r="AZ77" s="180">
        <v>790</v>
      </c>
      <c r="BA77" s="180">
        <v>539</v>
      </c>
      <c r="BB77" s="180">
        <v>469</v>
      </c>
      <c r="BC77" s="180">
        <v>878</v>
      </c>
      <c r="BD77" s="180">
        <v>1484</v>
      </c>
      <c r="BE77" s="180">
        <v>1757</v>
      </c>
      <c r="BF77" s="180">
        <v>2754</v>
      </c>
      <c r="BG77" s="180">
        <v>4287</v>
      </c>
      <c r="BJ77" s="185">
        <v>3</v>
      </c>
      <c r="BK77" s="184">
        <v>234</v>
      </c>
      <c r="BL77" s="184">
        <v>195</v>
      </c>
      <c r="BM77" s="184">
        <v>0</v>
      </c>
      <c r="BN77" s="184">
        <v>310</v>
      </c>
      <c r="BO77" s="184">
        <v>308</v>
      </c>
      <c r="BP77" s="184">
        <v>186</v>
      </c>
      <c r="BQ77" s="184">
        <v>272</v>
      </c>
      <c r="BR77" s="184">
        <v>234</v>
      </c>
      <c r="BS77" s="184">
        <v>135</v>
      </c>
      <c r="BW77" s="185">
        <v>3</v>
      </c>
      <c r="BX77" s="184">
        <v>328</v>
      </c>
      <c r="BY77" s="184">
        <v>350</v>
      </c>
      <c r="BZ77" s="184">
        <v>1</v>
      </c>
      <c r="CA77" s="184">
        <v>458</v>
      </c>
      <c r="CB77" s="184">
        <v>509</v>
      </c>
      <c r="CC77" s="184">
        <v>288</v>
      </c>
      <c r="CD77" s="184">
        <v>347</v>
      </c>
      <c r="CE77" s="184">
        <v>267</v>
      </c>
      <c r="CF77" s="184">
        <v>181</v>
      </c>
      <c r="CJ77" s="185">
        <v>3</v>
      </c>
      <c r="CK77" s="184">
        <v>67</v>
      </c>
      <c r="CL77" s="184">
        <v>77</v>
      </c>
      <c r="CM77" s="184">
        <v>0</v>
      </c>
      <c r="CN77" s="184">
        <v>120</v>
      </c>
      <c r="CO77" s="184">
        <v>113</v>
      </c>
      <c r="CP77" s="184">
        <v>62</v>
      </c>
      <c r="CQ77" s="184">
        <v>76</v>
      </c>
      <c r="CR77" s="184">
        <v>64</v>
      </c>
      <c r="CS77" s="184">
        <v>34</v>
      </c>
    </row>
    <row r="78" spans="2:98" x14ac:dyDescent="0.25">
      <c r="B78" s="183">
        <v>4</v>
      </c>
      <c r="C78" s="180">
        <v>149</v>
      </c>
      <c r="D78" s="180">
        <v>885</v>
      </c>
      <c r="E78" s="180">
        <v>727</v>
      </c>
      <c r="F78" s="180">
        <v>7</v>
      </c>
      <c r="G78" s="180">
        <v>1153</v>
      </c>
      <c r="H78" s="180">
        <v>1014</v>
      </c>
      <c r="I78" s="180">
        <v>703</v>
      </c>
      <c r="J78" s="180">
        <v>789</v>
      </c>
      <c r="K78" s="180">
        <v>553</v>
      </c>
      <c r="O78" s="183" t="s">
        <v>406</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183" t="s">
        <v>411</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183">
        <v>5</v>
      </c>
      <c r="AO78" s="180">
        <v>1240</v>
      </c>
      <c r="AP78" s="180">
        <v>947</v>
      </c>
      <c r="AQ78" s="180">
        <v>397</v>
      </c>
      <c r="AR78" s="180">
        <v>100</v>
      </c>
      <c r="AS78" s="180">
        <v>434</v>
      </c>
      <c r="AT78" s="180">
        <v>159</v>
      </c>
      <c r="AU78" s="180">
        <v>11520</v>
      </c>
      <c r="AV78" s="180">
        <v>14797</v>
      </c>
      <c r="AX78" s="183">
        <v>4</v>
      </c>
      <c r="AY78" s="180">
        <v>4699</v>
      </c>
      <c r="AZ78" s="180">
        <v>1905</v>
      </c>
      <c r="BA78" s="180">
        <v>420</v>
      </c>
      <c r="BB78" s="180">
        <v>483</v>
      </c>
      <c r="BC78" s="180">
        <v>273</v>
      </c>
      <c r="BD78" s="180">
        <v>903</v>
      </c>
      <c r="BE78" s="180">
        <v>1717</v>
      </c>
      <c r="BF78" s="180">
        <v>2538</v>
      </c>
      <c r="BG78" s="180">
        <v>3821</v>
      </c>
      <c r="BJ78" s="185">
        <v>4</v>
      </c>
      <c r="BK78" s="184">
        <v>59</v>
      </c>
      <c r="BL78" s="184">
        <v>219</v>
      </c>
      <c r="BM78" s="184">
        <v>179</v>
      </c>
      <c r="BN78" s="184">
        <v>1</v>
      </c>
      <c r="BO78" s="184">
        <v>275</v>
      </c>
      <c r="BP78" s="184">
        <v>277</v>
      </c>
      <c r="BQ78" s="184">
        <v>203</v>
      </c>
      <c r="BR78" s="184">
        <v>210</v>
      </c>
      <c r="BS78" s="184">
        <v>174</v>
      </c>
      <c r="BW78" s="185">
        <v>4</v>
      </c>
      <c r="BX78" s="184">
        <v>45</v>
      </c>
      <c r="BY78" s="184">
        <v>357</v>
      </c>
      <c r="BZ78" s="184">
        <v>282</v>
      </c>
      <c r="CA78" s="184">
        <v>3</v>
      </c>
      <c r="CB78" s="184">
        <v>472</v>
      </c>
      <c r="CC78" s="184">
        <v>388</v>
      </c>
      <c r="CD78" s="184">
        <v>251</v>
      </c>
      <c r="CE78" s="184">
        <v>304</v>
      </c>
      <c r="CF78" s="184">
        <v>206</v>
      </c>
      <c r="CJ78" s="185">
        <v>4</v>
      </c>
      <c r="CK78" s="184">
        <v>6</v>
      </c>
      <c r="CL78" s="184">
        <v>76</v>
      </c>
      <c r="CM78" s="184">
        <v>88</v>
      </c>
      <c r="CN78" s="184">
        <v>2</v>
      </c>
      <c r="CO78" s="184">
        <v>111</v>
      </c>
      <c r="CP78" s="184">
        <v>96</v>
      </c>
      <c r="CQ78" s="184">
        <v>55</v>
      </c>
      <c r="CR78" s="184">
        <v>72</v>
      </c>
      <c r="CS78" s="184">
        <v>38</v>
      </c>
    </row>
    <row r="79" spans="2:98" x14ac:dyDescent="0.25">
      <c r="B79" s="183">
        <v>5</v>
      </c>
      <c r="C79" s="180">
        <v>724</v>
      </c>
      <c r="D79" s="180">
        <v>588</v>
      </c>
      <c r="E79" s="180">
        <v>1019</v>
      </c>
      <c r="F79" s="180">
        <v>1261</v>
      </c>
      <c r="G79" s="180">
        <v>4</v>
      </c>
      <c r="H79" s="180">
        <v>1251</v>
      </c>
      <c r="I79" s="180">
        <v>1065</v>
      </c>
      <c r="J79" s="180">
        <v>570</v>
      </c>
      <c r="K79" s="180">
        <v>753</v>
      </c>
      <c r="O79" s="183" t="s">
        <v>391</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183" t="s">
        <v>414</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183">
        <v>6</v>
      </c>
      <c r="AO79" s="180">
        <v>1004</v>
      </c>
      <c r="AP79" s="180">
        <v>417</v>
      </c>
      <c r="AQ79" s="180">
        <v>205</v>
      </c>
      <c r="AR79" s="180">
        <v>113</v>
      </c>
      <c r="AS79" s="180">
        <v>487</v>
      </c>
      <c r="AT79" s="180">
        <v>131</v>
      </c>
      <c r="AU79" s="180">
        <v>10131</v>
      </c>
      <c r="AV79" s="180">
        <v>12488</v>
      </c>
      <c r="AX79" s="183">
        <v>5</v>
      </c>
      <c r="AY79" s="180">
        <v>4388</v>
      </c>
      <c r="AZ79" s="180">
        <v>3468</v>
      </c>
      <c r="BA79" s="180">
        <v>1486</v>
      </c>
      <c r="BB79" s="180">
        <v>545</v>
      </c>
      <c r="BC79" s="180">
        <v>316</v>
      </c>
      <c r="BD79" s="180">
        <v>568</v>
      </c>
      <c r="BE79" s="180">
        <v>1501</v>
      </c>
      <c r="BF79" s="180">
        <v>3445</v>
      </c>
      <c r="BG79" s="180">
        <v>4324</v>
      </c>
      <c r="BJ79" s="185">
        <v>5</v>
      </c>
      <c r="BK79" s="184">
        <v>217</v>
      </c>
      <c r="BL79" s="184">
        <v>193</v>
      </c>
      <c r="BM79" s="184">
        <v>247</v>
      </c>
      <c r="BN79" s="184">
        <v>334</v>
      </c>
      <c r="BO79" s="184">
        <v>0</v>
      </c>
      <c r="BP79" s="184">
        <v>290</v>
      </c>
      <c r="BQ79" s="184">
        <v>276</v>
      </c>
      <c r="BR79" s="184">
        <v>197</v>
      </c>
      <c r="BS79" s="184">
        <v>208</v>
      </c>
      <c r="BW79" s="185">
        <v>5</v>
      </c>
      <c r="BX79" s="184">
        <v>249</v>
      </c>
      <c r="BY79" s="184">
        <v>220</v>
      </c>
      <c r="BZ79" s="184">
        <v>434</v>
      </c>
      <c r="CA79" s="184">
        <v>502</v>
      </c>
      <c r="CB79" s="184">
        <v>4</v>
      </c>
      <c r="CC79" s="184">
        <v>522</v>
      </c>
      <c r="CD79" s="184">
        <v>447</v>
      </c>
      <c r="CE79" s="184">
        <v>208</v>
      </c>
      <c r="CF79" s="184">
        <v>306</v>
      </c>
      <c r="CJ79" s="185">
        <v>5</v>
      </c>
      <c r="CK79" s="184">
        <v>49</v>
      </c>
      <c r="CL79" s="184">
        <v>34</v>
      </c>
      <c r="CM79" s="184">
        <v>94</v>
      </c>
      <c r="CN79" s="184">
        <v>104</v>
      </c>
      <c r="CO79" s="184">
        <v>0</v>
      </c>
      <c r="CP79" s="184">
        <v>122</v>
      </c>
      <c r="CQ79" s="184">
        <v>97</v>
      </c>
      <c r="CR79" s="184">
        <v>27</v>
      </c>
      <c r="CS79" s="184">
        <v>57</v>
      </c>
    </row>
    <row r="80" spans="2:98" x14ac:dyDescent="0.25">
      <c r="B80" s="183">
        <v>6</v>
      </c>
      <c r="C80" s="180">
        <v>550</v>
      </c>
      <c r="D80" s="180">
        <v>766</v>
      </c>
      <c r="E80" s="180">
        <v>669</v>
      </c>
      <c r="F80" s="180">
        <v>984</v>
      </c>
      <c r="G80" s="180">
        <v>1178</v>
      </c>
      <c r="H80" s="180">
        <v>12</v>
      </c>
      <c r="I80" s="180">
        <v>690</v>
      </c>
      <c r="J80" s="180">
        <v>903</v>
      </c>
      <c r="K80" s="180">
        <v>155</v>
      </c>
      <c r="O80" s="183" t="s">
        <v>405</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183" t="s">
        <v>415</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183">
        <v>7</v>
      </c>
      <c r="AO80" s="180">
        <v>1181</v>
      </c>
      <c r="AP80" s="180">
        <v>440</v>
      </c>
      <c r="AQ80" s="180">
        <v>145</v>
      </c>
      <c r="AR80" s="180">
        <v>125</v>
      </c>
      <c r="AS80" s="180">
        <v>535</v>
      </c>
      <c r="AT80" s="180">
        <v>134</v>
      </c>
      <c r="AU80" s="180">
        <v>10905</v>
      </c>
      <c r="AV80" s="180">
        <v>13465</v>
      </c>
      <c r="AX80" s="183">
        <v>6</v>
      </c>
      <c r="AY80" s="180">
        <v>3805</v>
      </c>
      <c r="AZ80" s="180">
        <v>2485</v>
      </c>
      <c r="BA80" s="180">
        <v>1793</v>
      </c>
      <c r="BB80" s="180">
        <v>902</v>
      </c>
      <c r="BC80" s="180">
        <v>262</v>
      </c>
      <c r="BD80" s="180">
        <v>473</v>
      </c>
      <c r="BE80" s="180">
        <v>429</v>
      </c>
      <c r="BF80" s="180">
        <v>1924</v>
      </c>
      <c r="BG80" s="180">
        <v>4599</v>
      </c>
      <c r="BJ80" s="185">
        <v>6</v>
      </c>
      <c r="BK80" s="184">
        <v>170</v>
      </c>
      <c r="BL80" s="184">
        <v>220</v>
      </c>
      <c r="BM80" s="184">
        <v>189</v>
      </c>
      <c r="BN80" s="184">
        <v>282</v>
      </c>
      <c r="BO80" s="184">
        <v>300</v>
      </c>
      <c r="BP80" s="184">
        <v>2</v>
      </c>
      <c r="BQ80" s="184">
        <v>183</v>
      </c>
      <c r="BR80" s="184">
        <v>235</v>
      </c>
      <c r="BS80" s="184">
        <v>50</v>
      </c>
      <c r="BW80" s="185">
        <v>6</v>
      </c>
      <c r="BX80" s="184">
        <v>187</v>
      </c>
      <c r="BY80" s="184">
        <v>276</v>
      </c>
      <c r="BZ80" s="184">
        <v>278</v>
      </c>
      <c r="CA80" s="184">
        <v>381</v>
      </c>
      <c r="CB80" s="184">
        <v>474</v>
      </c>
      <c r="CC80" s="184">
        <v>5</v>
      </c>
      <c r="CD80" s="184">
        <v>278</v>
      </c>
      <c r="CE80" s="184">
        <v>380</v>
      </c>
      <c r="CF80" s="184">
        <v>47</v>
      </c>
      <c r="CJ80" s="185">
        <v>6</v>
      </c>
      <c r="CK80" s="184">
        <v>48</v>
      </c>
      <c r="CL80" s="184">
        <v>57</v>
      </c>
      <c r="CM80" s="184">
        <v>34</v>
      </c>
      <c r="CN80" s="184">
        <v>88</v>
      </c>
      <c r="CO80" s="184">
        <v>102</v>
      </c>
      <c r="CP80" s="184">
        <v>1</v>
      </c>
      <c r="CQ80" s="184">
        <v>72</v>
      </c>
      <c r="CR80" s="184">
        <v>64</v>
      </c>
      <c r="CS80" s="184">
        <v>17</v>
      </c>
    </row>
    <row r="81" spans="2:99" x14ac:dyDescent="0.25">
      <c r="B81" s="183">
        <v>7</v>
      </c>
      <c r="C81" s="180">
        <v>519</v>
      </c>
      <c r="D81" s="180">
        <v>767</v>
      </c>
      <c r="E81" s="180">
        <v>912</v>
      </c>
      <c r="F81" s="180">
        <v>742</v>
      </c>
      <c r="G81" s="180">
        <v>1261</v>
      </c>
      <c r="H81" s="180">
        <v>1266</v>
      </c>
      <c r="I81" s="180">
        <v>6</v>
      </c>
      <c r="J81" s="180">
        <v>769</v>
      </c>
      <c r="K81" s="180">
        <v>909</v>
      </c>
      <c r="O81" s="183" t="s">
        <v>402</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183" t="s">
        <v>419</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183">
        <v>8</v>
      </c>
      <c r="AO81" s="180">
        <v>490</v>
      </c>
      <c r="AP81" s="180">
        <v>475</v>
      </c>
      <c r="AQ81" s="180">
        <v>154</v>
      </c>
      <c r="AR81" s="180">
        <v>83</v>
      </c>
      <c r="AS81" s="180">
        <v>522</v>
      </c>
      <c r="AT81" s="180">
        <v>132</v>
      </c>
      <c r="AU81" s="180">
        <v>9708</v>
      </c>
      <c r="AV81" s="180">
        <v>11564</v>
      </c>
      <c r="AX81" s="183">
        <v>7</v>
      </c>
      <c r="AY81" s="180">
        <v>4215</v>
      </c>
      <c r="AZ81" s="180">
        <v>2698</v>
      </c>
      <c r="BA81" s="180">
        <v>1750</v>
      </c>
      <c r="BB81" s="180">
        <v>1474</v>
      </c>
      <c r="BC81" s="180">
        <v>872</v>
      </c>
      <c r="BD81" s="180">
        <v>527</v>
      </c>
      <c r="BE81" s="180">
        <v>506</v>
      </c>
      <c r="BF81" s="180">
        <v>793</v>
      </c>
      <c r="BG81" s="180">
        <v>2967</v>
      </c>
      <c r="BJ81" s="185">
        <v>7</v>
      </c>
      <c r="BK81" s="184">
        <v>167</v>
      </c>
      <c r="BL81" s="184">
        <v>233</v>
      </c>
      <c r="BM81" s="184">
        <v>268</v>
      </c>
      <c r="BN81" s="184">
        <v>196</v>
      </c>
      <c r="BO81" s="184">
        <v>337</v>
      </c>
      <c r="BP81" s="184">
        <v>329</v>
      </c>
      <c r="BQ81" s="184">
        <v>2</v>
      </c>
      <c r="BR81" s="184">
        <v>183</v>
      </c>
      <c r="BS81" s="184">
        <v>259</v>
      </c>
      <c r="BW81" s="185">
        <v>7</v>
      </c>
      <c r="BX81" s="184">
        <v>184</v>
      </c>
      <c r="BY81" s="184">
        <v>281</v>
      </c>
      <c r="BZ81" s="184">
        <v>351</v>
      </c>
      <c r="CA81" s="184">
        <v>286</v>
      </c>
      <c r="CB81" s="184">
        <v>493</v>
      </c>
      <c r="CC81" s="184">
        <v>527</v>
      </c>
      <c r="CD81" s="184">
        <v>3</v>
      </c>
      <c r="CE81" s="184">
        <v>324</v>
      </c>
      <c r="CF81" s="184">
        <v>359</v>
      </c>
      <c r="CJ81" s="185">
        <v>7</v>
      </c>
      <c r="CK81" s="184">
        <v>48</v>
      </c>
      <c r="CL81" s="184">
        <v>50</v>
      </c>
      <c r="CM81" s="184">
        <v>77</v>
      </c>
      <c r="CN81" s="184">
        <v>76</v>
      </c>
      <c r="CO81" s="184">
        <v>97</v>
      </c>
      <c r="CP81" s="184">
        <v>119</v>
      </c>
      <c r="CQ81" s="184">
        <v>0</v>
      </c>
      <c r="CR81" s="184">
        <v>70</v>
      </c>
      <c r="CS81" s="184">
        <v>74</v>
      </c>
    </row>
    <row r="82" spans="2:99" x14ac:dyDescent="0.25">
      <c r="B82" s="183">
        <v>8</v>
      </c>
      <c r="C82" s="180">
        <v>505</v>
      </c>
      <c r="D82" s="180">
        <v>572</v>
      </c>
      <c r="E82" s="180">
        <v>700</v>
      </c>
      <c r="F82" s="180">
        <v>995</v>
      </c>
      <c r="G82" s="180">
        <v>628</v>
      </c>
      <c r="H82" s="180">
        <v>1135</v>
      </c>
      <c r="I82" s="180">
        <v>758</v>
      </c>
      <c r="J82" s="180">
        <v>4</v>
      </c>
      <c r="K82" s="180">
        <v>818</v>
      </c>
      <c r="P82" s="244" t="s">
        <v>686</v>
      </c>
      <c r="Q82" s="244"/>
      <c r="R82" s="244"/>
      <c r="S82" s="244"/>
      <c r="T82" s="244"/>
      <c r="U82" s="244"/>
      <c r="V82" s="244"/>
      <c r="W82" s="244"/>
      <c r="X82" s="244"/>
      <c r="AB82" s="183" t="s">
        <v>413</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183">
        <v>9</v>
      </c>
      <c r="AO82" s="180">
        <v>0</v>
      </c>
      <c r="AP82" s="180">
        <v>388</v>
      </c>
      <c r="AQ82" s="180">
        <v>235</v>
      </c>
      <c r="AR82" s="180">
        <v>28</v>
      </c>
      <c r="AS82" s="180">
        <v>403</v>
      </c>
      <c r="AT82" s="180">
        <v>92</v>
      </c>
      <c r="AU82" s="180">
        <v>7521</v>
      </c>
      <c r="AV82" s="180">
        <v>8667</v>
      </c>
      <c r="AX82" s="183">
        <v>8</v>
      </c>
      <c r="AY82" s="180">
        <v>3687</v>
      </c>
      <c r="AZ82" s="180">
        <v>2525</v>
      </c>
      <c r="BA82" s="180">
        <v>1498</v>
      </c>
      <c r="BB82" s="180">
        <v>1061</v>
      </c>
      <c r="BC82" s="180">
        <v>876</v>
      </c>
      <c r="BD82" s="180">
        <v>835</v>
      </c>
      <c r="BE82" s="180">
        <v>686</v>
      </c>
      <c r="BF82" s="180">
        <v>596</v>
      </c>
      <c r="BG82" s="180">
        <v>2299</v>
      </c>
      <c r="BJ82" s="185">
        <v>8</v>
      </c>
      <c r="BK82" s="184">
        <v>152</v>
      </c>
      <c r="BL82" s="184">
        <v>168</v>
      </c>
      <c r="BM82" s="184">
        <v>229</v>
      </c>
      <c r="BN82" s="184">
        <v>274</v>
      </c>
      <c r="BO82" s="184">
        <v>172</v>
      </c>
      <c r="BP82" s="184">
        <v>305</v>
      </c>
      <c r="BQ82" s="184">
        <v>176</v>
      </c>
      <c r="BR82" s="184">
        <v>1</v>
      </c>
      <c r="BS82" s="184">
        <v>214</v>
      </c>
      <c r="BW82" s="185">
        <v>8</v>
      </c>
      <c r="BX82" s="184">
        <v>196</v>
      </c>
      <c r="BY82" s="184">
        <v>209</v>
      </c>
      <c r="BZ82" s="184">
        <v>256</v>
      </c>
      <c r="CA82" s="184">
        <v>397</v>
      </c>
      <c r="CB82" s="184">
        <v>234</v>
      </c>
      <c r="CC82" s="184">
        <v>429</v>
      </c>
      <c r="CD82" s="184">
        <v>328</v>
      </c>
      <c r="CE82" s="184">
        <v>2</v>
      </c>
      <c r="CF82" s="184">
        <v>310</v>
      </c>
      <c r="CJ82" s="185">
        <v>8</v>
      </c>
      <c r="CK82" s="184">
        <v>37</v>
      </c>
      <c r="CL82" s="184">
        <v>46</v>
      </c>
      <c r="CM82" s="184">
        <v>53</v>
      </c>
      <c r="CN82" s="184">
        <v>83</v>
      </c>
      <c r="CO82" s="184">
        <v>53</v>
      </c>
      <c r="CP82" s="184">
        <v>108</v>
      </c>
      <c r="CQ82" s="184">
        <v>74</v>
      </c>
      <c r="CR82" s="184">
        <v>1</v>
      </c>
      <c r="CS82" s="184">
        <v>77</v>
      </c>
    </row>
    <row r="83" spans="2:99" x14ac:dyDescent="0.25">
      <c r="B83" s="183">
        <v>9</v>
      </c>
      <c r="C83" s="180">
        <v>400</v>
      </c>
      <c r="D83" s="180">
        <v>520</v>
      </c>
      <c r="E83" s="180">
        <v>484</v>
      </c>
      <c r="F83" s="180">
        <v>701</v>
      </c>
      <c r="G83" s="180">
        <v>791</v>
      </c>
      <c r="H83" s="180">
        <v>487</v>
      </c>
      <c r="I83" s="180">
        <v>679</v>
      </c>
      <c r="J83" s="180">
        <v>788</v>
      </c>
      <c r="K83" s="180">
        <v>7</v>
      </c>
      <c r="O83" s="183" t="s">
        <v>675</v>
      </c>
      <c r="P83" s="183">
        <v>1</v>
      </c>
      <c r="Q83" s="183">
        <v>2</v>
      </c>
      <c r="R83" s="183">
        <v>3</v>
      </c>
      <c r="S83" s="183">
        <v>4</v>
      </c>
      <c r="T83" s="183">
        <v>5</v>
      </c>
      <c r="U83" s="183">
        <v>6</v>
      </c>
      <c r="V83" s="183">
        <v>7</v>
      </c>
      <c r="W83" s="183">
        <v>8</v>
      </c>
      <c r="X83" s="183">
        <v>9</v>
      </c>
      <c r="Y83" s="183" t="s">
        <v>4</v>
      </c>
      <c r="AB83" s="183" t="s">
        <v>417</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62" t="s">
        <v>689</v>
      </c>
      <c r="AO83" s="262"/>
      <c r="AP83" s="262"/>
      <c r="AQ83" s="262"/>
      <c r="AR83" s="262"/>
      <c r="AS83" s="262"/>
      <c r="AT83" s="262"/>
      <c r="AU83" s="262"/>
      <c r="AV83" s="262"/>
      <c r="AX83" s="183">
        <v>9</v>
      </c>
      <c r="AY83" s="180">
        <v>2470</v>
      </c>
      <c r="AZ83" s="180">
        <v>1743</v>
      </c>
      <c r="BA83" s="180">
        <v>1155</v>
      </c>
      <c r="BB83" s="180">
        <v>910</v>
      </c>
      <c r="BC83" s="180">
        <v>688</v>
      </c>
      <c r="BD83" s="180">
        <v>564</v>
      </c>
      <c r="BE83" s="180">
        <v>858</v>
      </c>
      <c r="BF83" s="180">
        <v>1333</v>
      </c>
      <c r="BG83" s="180">
        <v>1052</v>
      </c>
      <c r="BJ83" s="185">
        <v>9</v>
      </c>
      <c r="BK83" s="184">
        <v>127</v>
      </c>
      <c r="BL83" s="184">
        <v>154</v>
      </c>
      <c r="BM83" s="184">
        <v>149</v>
      </c>
      <c r="BN83" s="184">
        <v>212</v>
      </c>
      <c r="BO83" s="184">
        <v>198</v>
      </c>
      <c r="BP83" s="184">
        <v>133</v>
      </c>
      <c r="BQ83" s="184">
        <v>188</v>
      </c>
      <c r="BR83" s="184">
        <v>207</v>
      </c>
      <c r="BS83" s="184">
        <v>1</v>
      </c>
      <c r="BW83" s="185">
        <v>9</v>
      </c>
      <c r="BX83" s="184">
        <v>140</v>
      </c>
      <c r="BY83" s="184">
        <v>198</v>
      </c>
      <c r="BZ83" s="184">
        <v>191</v>
      </c>
      <c r="CA83" s="184">
        <v>258</v>
      </c>
      <c r="CB83" s="184">
        <v>331</v>
      </c>
      <c r="CC83" s="184">
        <v>192</v>
      </c>
      <c r="CD83" s="184">
        <v>263</v>
      </c>
      <c r="CE83" s="184">
        <v>320</v>
      </c>
      <c r="CF83" s="184">
        <v>4</v>
      </c>
      <c r="CJ83" s="185">
        <v>9</v>
      </c>
      <c r="CK83" s="184">
        <v>23</v>
      </c>
      <c r="CL83" s="184">
        <v>26</v>
      </c>
      <c r="CM83" s="184">
        <v>26</v>
      </c>
      <c r="CN83" s="184">
        <v>48</v>
      </c>
      <c r="CO83" s="184">
        <v>45</v>
      </c>
      <c r="CP83" s="184">
        <v>38</v>
      </c>
      <c r="CQ83" s="184">
        <v>63</v>
      </c>
      <c r="CR83" s="184">
        <v>48</v>
      </c>
      <c r="CS83" s="184">
        <v>0</v>
      </c>
    </row>
    <row r="84" spans="2:99" x14ac:dyDescent="0.25">
      <c r="B84" t="s">
        <v>627</v>
      </c>
      <c r="C84" s="183">
        <v>11</v>
      </c>
      <c r="D84" s="183">
        <v>12</v>
      </c>
      <c r="E84" s="183">
        <v>13</v>
      </c>
      <c r="F84" s="183">
        <v>14</v>
      </c>
      <c r="G84" s="183">
        <v>15</v>
      </c>
      <c r="H84" s="183">
        <v>16</v>
      </c>
      <c r="I84" s="183">
        <v>17</v>
      </c>
      <c r="J84" s="183">
        <v>18</v>
      </c>
      <c r="K84" s="183">
        <v>19</v>
      </c>
      <c r="L84" s="183" t="s">
        <v>4</v>
      </c>
      <c r="M84" s="183" t="s">
        <v>632</v>
      </c>
      <c r="O84" s="183" t="s">
        <v>389</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183" t="s">
        <v>407</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183" t="s">
        <v>22</v>
      </c>
      <c r="AO84" s="183" t="s">
        <v>676</v>
      </c>
      <c r="AP84" s="183" t="s">
        <v>677</v>
      </c>
      <c r="AQ84" s="183" t="s">
        <v>678</v>
      </c>
      <c r="AR84" s="183" t="s">
        <v>679</v>
      </c>
      <c r="AS84" s="183" t="s">
        <v>680</v>
      </c>
      <c r="AT84" s="183" t="s">
        <v>681</v>
      </c>
      <c r="AU84" s="183" t="s">
        <v>682</v>
      </c>
      <c r="AV84" s="183" t="s">
        <v>632</v>
      </c>
      <c r="AY84" s="183">
        <v>11</v>
      </c>
      <c r="AZ84" s="183">
        <v>12</v>
      </c>
      <c r="BA84" s="183">
        <v>13</v>
      </c>
      <c r="BB84" s="183">
        <v>14</v>
      </c>
      <c r="BC84" s="183">
        <v>15</v>
      </c>
      <c r="BD84" s="183">
        <v>16</v>
      </c>
      <c r="BE84" s="183">
        <v>17</v>
      </c>
      <c r="BF84" s="183">
        <v>18</v>
      </c>
      <c r="BG84" s="183">
        <v>19</v>
      </c>
      <c r="BH84" s="183" t="s">
        <v>632</v>
      </c>
      <c r="BJ84" t="s">
        <v>627</v>
      </c>
      <c r="BK84" s="185">
        <v>11</v>
      </c>
      <c r="BL84" s="185">
        <v>12</v>
      </c>
      <c r="BM84" s="185">
        <v>13</v>
      </c>
      <c r="BN84" s="185">
        <v>14</v>
      </c>
      <c r="BO84" s="185">
        <v>15</v>
      </c>
      <c r="BP84" s="185">
        <v>16</v>
      </c>
      <c r="BQ84" s="185">
        <v>17</v>
      </c>
      <c r="BR84" s="185">
        <v>18</v>
      </c>
      <c r="BS84" s="185">
        <v>19</v>
      </c>
      <c r="BT84" s="185" t="s">
        <v>4</v>
      </c>
      <c r="BU84" s="185" t="s">
        <v>632</v>
      </c>
      <c r="BW84" t="s">
        <v>627</v>
      </c>
      <c r="BX84" s="185">
        <v>11</v>
      </c>
      <c r="BY84" s="185">
        <v>12</v>
      </c>
      <c r="BZ84" s="185">
        <v>13</v>
      </c>
      <c r="CA84" s="185">
        <v>14</v>
      </c>
      <c r="CB84" s="185">
        <v>15</v>
      </c>
      <c r="CC84" s="185">
        <v>16</v>
      </c>
      <c r="CD84" s="185">
        <v>17</v>
      </c>
      <c r="CE84" s="185">
        <v>18</v>
      </c>
      <c r="CF84" s="185">
        <v>19</v>
      </c>
      <c r="CG84" s="185" t="s">
        <v>4</v>
      </c>
      <c r="CH84" s="185" t="s">
        <v>632</v>
      </c>
      <c r="CJ84" t="s">
        <v>627</v>
      </c>
      <c r="CK84" s="185">
        <v>11</v>
      </c>
      <c r="CL84" s="185">
        <v>12</v>
      </c>
      <c r="CM84" s="185">
        <v>13</v>
      </c>
      <c r="CN84" s="185">
        <v>14</v>
      </c>
      <c r="CO84" s="185">
        <v>15</v>
      </c>
      <c r="CP84" s="185">
        <v>16</v>
      </c>
      <c r="CQ84" s="185">
        <v>17</v>
      </c>
      <c r="CR84" s="185">
        <v>18</v>
      </c>
      <c r="CS84" s="185">
        <v>19</v>
      </c>
      <c r="CT84" s="185" t="s">
        <v>4</v>
      </c>
      <c r="CU84" s="185" t="s">
        <v>632</v>
      </c>
    </row>
    <row r="85" spans="2:99" x14ac:dyDescent="0.25">
      <c r="B85" s="183">
        <v>1</v>
      </c>
      <c r="C85" s="180">
        <v>771</v>
      </c>
      <c r="D85" s="180">
        <v>991</v>
      </c>
      <c r="E85" s="180">
        <v>1145</v>
      </c>
      <c r="F85" s="180">
        <v>1493</v>
      </c>
      <c r="G85" s="180">
        <v>1538</v>
      </c>
      <c r="H85" s="180">
        <v>1488</v>
      </c>
      <c r="I85" s="180">
        <v>1177</v>
      </c>
      <c r="J85" s="180">
        <v>1024</v>
      </c>
      <c r="K85" s="180">
        <v>739</v>
      </c>
      <c r="L85" s="180">
        <v>752</v>
      </c>
      <c r="M85" s="180">
        <v>8853</v>
      </c>
      <c r="O85" s="183" t="s">
        <v>394</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183" t="s">
        <v>418</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183">
        <v>0</v>
      </c>
      <c r="AO85" s="180">
        <v>5</v>
      </c>
      <c r="AP85" s="180">
        <v>5</v>
      </c>
      <c r="AQ85" s="180">
        <v>1</v>
      </c>
      <c r="AR85" s="180">
        <v>1</v>
      </c>
      <c r="AS85" s="180">
        <v>6</v>
      </c>
      <c r="AT85" s="180">
        <v>2</v>
      </c>
      <c r="AU85" s="180">
        <v>358</v>
      </c>
      <c r="AV85" s="180">
        <v>378</v>
      </c>
      <c r="AX85" s="183">
        <v>1</v>
      </c>
      <c r="AY85" s="180">
        <v>5424</v>
      </c>
      <c r="AZ85" s="180">
        <v>3835</v>
      </c>
      <c r="BA85" s="180">
        <v>2591</v>
      </c>
      <c r="BB85" s="180">
        <v>2075</v>
      </c>
      <c r="BC85" s="180">
        <v>1927</v>
      </c>
      <c r="BD85" s="180">
        <v>2183</v>
      </c>
      <c r="BE85" s="180">
        <v>2542</v>
      </c>
      <c r="BF85" s="180">
        <v>3824</v>
      </c>
      <c r="BG85" s="180">
        <v>5521</v>
      </c>
      <c r="BH85" s="180">
        <v>41022</v>
      </c>
      <c r="BJ85" s="185">
        <v>1</v>
      </c>
      <c r="BK85" s="184">
        <v>250</v>
      </c>
      <c r="BL85" s="184">
        <v>309</v>
      </c>
      <c r="BM85" s="184">
        <v>328</v>
      </c>
      <c r="BN85" s="184">
        <v>447</v>
      </c>
      <c r="BO85" s="184">
        <v>437</v>
      </c>
      <c r="BP85" s="184">
        <v>437</v>
      </c>
      <c r="BQ85" s="184">
        <v>348</v>
      </c>
      <c r="BR85" s="184">
        <v>302</v>
      </c>
      <c r="BS85" s="184">
        <v>234</v>
      </c>
      <c r="BT85" s="184">
        <v>285</v>
      </c>
      <c r="BU85" s="184">
        <v>2651</v>
      </c>
      <c r="BW85" s="185">
        <v>1</v>
      </c>
      <c r="BX85" s="184">
        <v>316</v>
      </c>
      <c r="BY85" s="184">
        <v>352</v>
      </c>
      <c r="BZ85" s="184">
        <v>452</v>
      </c>
      <c r="CA85" s="184">
        <v>608</v>
      </c>
      <c r="CB85" s="184">
        <v>570</v>
      </c>
      <c r="CC85" s="184">
        <v>596</v>
      </c>
      <c r="CD85" s="184">
        <v>454</v>
      </c>
      <c r="CE85" s="184">
        <v>377</v>
      </c>
      <c r="CF85" s="184">
        <v>287</v>
      </c>
      <c r="CG85" s="184">
        <v>233</v>
      </c>
      <c r="CH85" s="184">
        <v>3369</v>
      </c>
      <c r="CJ85" s="185">
        <v>1</v>
      </c>
      <c r="CK85" s="184">
        <v>38</v>
      </c>
      <c r="CL85" s="184">
        <v>71</v>
      </c>
      <c r="CM85" s="184">
        <v>80</v>
      </c>
      <c r="CN85" s="184">
        <v>101</v>
      </c>
      <c r="CO85" s="184">
        <v>114</v>
      </c>
      <c r="CP85" s="184">
        <v>96</v>
      </c>
      <c r="CQ85" s="184">
        <v>98</v>
      </c>
      <c r="CR85" s="184">
        <v>79</v>
      </c>
      <c r="CS85" s="184">
        <v>39</v>
      </c>
      <c r="CT85" s="184">
        <v>53</v>
      </c>
      <c r="CU85" s="184">
        <v>659</v>
      </c>
    </row>
    <row r="86" spans="2:99" x14ac:dyDescent="0.25">
      <c r="B86" s="183">
        <v>2</v>
      </c>
      <c r="C86" s="180">
        <v>1023</v>
      </c>
      <c r="D86" s="180">
        <v>1361</v>
      </c>
      <c r="E86" s="180">
        <v>1565</v>
      </c>
      <c r="F86" s="180">
        <v>1998</v>
      </c>
      <c r="G86" s="180">
        <v>2049</v>
      </c>
      <c r="H86" s="180">
        <v>1963</v>
      </c>
      <c r="I86" s="180">
        <v>1593</v>
      </c>
      <c r="J86" s="180">
        <v>1287</v>
      </c>
      <c r="K86" s="180">
        <v>979</v>
      </c>
      <c r="L86" s="180">
        <v>902</v>
      </c>
      <c r="M86" s="180">
        <v>11581</v>
      </c>
      <c r="O86" s="183" t="s">
        <v>401</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183" t="s">
        <v>416</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183">
        <v>1</v>
      </c>
      <c r="AO86" s="180">
        <v>32</v>
      </c>
      <c r="AP86" s="180">
        <v>26</v>
      </c>
      <c r="AQ86" s="180">
        <v>11</v>
      </c>
      <c r="AR86" s="180">
        <v>7</v>
      </c>
      <c r="AS86" s="180">
        <v>28</v>
      </c>
      <c r="AT86" s="180">
        <v>6</v>
      </c>
      <c r="AU86" s="180">
        <v>914</v>
      </c>
      <c r="AV86" s="180">
        <v>1024</v>
      </c>
      <c r="AX86" s="183">
        <v>2</v>
      </c>
      <c r="AY86" s="180">
        <v>7310</v>
      </c>
      <c r="AZ86" s="180">
        <v>4861</v>
      </c>
      <c r="BA86" s="180">
        <v>3226</v>
      </c>
      <c r="BB86" s="180">
        <v>2540</v>
      </c>
      <c r="BC86" s="180">
        <v>2279</v>
      </c>
      <c r="BD86" s="180">
        <v>2603</v>
      </c>
      <c r="BE86" s="180">
        <v>3260</v>
      </c>
      <c r="BF86" s="180">
        <v>5000</v>
      </c>
      <c r="BG86" s="180">
        <v>7358</v>
      </c>
      <c r="BH86" s="180">
        <v>52377</v>
      </c>
      <c r="BJ86" s="185">
        <v>2</v>
      </c>
      <c r="BK86" s="184">
        <v>324</v>
      </c>
      <c r="BL86" s="184">
        <v>443</v>
      </c>
      <c r="BM86" s="184">
        <v>481</v>
      </c>
      <c r="BN86" s="184">
        <v>625</v>
      </c>
      <c r="BO86" s="184">
        <v>622</v>
      </c>
      <c r="BP86" s="184">
        <v>613</v>
      </c>
      <c r="BQ86" s="184">
        <v>490</v>
      </c>
      <c r="BR86" s="184">
        <v>409</v>
      </c>
      <c r="BS86" s="184">
        <v>334</v>
      </c>
      <c r="BT86" s="184">
        <v>347</v>
      </c>
      <c r="BU86" s="184">
        <v>3590</v>
      </c>
      <c r="BW86" s="185">
        <v>2</v>
      </c>
      <c r="BX86" s="184">
        <v>372</v>
      </c>
      <c r="BY86" s="184">
        <v>507</v>
      </c>
      <c r="BZ86" s="184">
        <v>581</v>
      </c>
      <c r="CA86" s="184">
        <v>738</v>
      </c>
      <c r="CB86" s="184">
        <v>781</v>
      </c>
      <c r="CC86" s="184">
        <v>726</v>
      </c>
      <c r="CD86" s="184">
        <v>579</v>
      </c>
      <c r="CE86" s="184">
        <v>472</v>
      </c>
      <c r="CF86" s="184">
        <v>342</v>
      </c>
      <c r="CG86" s="184">
        <v>294</v>
      </c>
      <c r="CH86" s="184">
        <v>4276</v>
      </c>
      <c r="CJ86" s="185">
        <v>2</v>
      </c>
      <c r="CK86" s="184">
        <v>67</v>
      </c>
      <c r="CL86" s="184">
        <v>73</v>
      </c>
      <c r="CM86" s="184">
        <v>98</v>
      </c>
      <c r="CN86" s="184">
        <v>144</v>
      </c>
      <c r="CO86" s="184">
        <v>150</v>
      </c>
      <c r="CP86" s="184">
        <v>128</v>
      </c>
      <c r="CQ86" s="184">
        <v>118</v>
      </c>
      <c r="CR86" s="184">
        <v>91</v>
      </c>
      <c r="CS86" s="184">
        <v>57</v>
      </c>
      <c r="CT86" s="184">
        <v>67</v>
      </c>
      <c r="CU86" s="184">
        <v>854</v>
      </c>
    </row>
    <row r="87" spans="2:99" x14ac:dyDescent="0.25">
      <c r="B87" s="183">
        <v>3</v>
      </c>
      <c r="C87" s="180">
        <v>1200</v>
      </c>
      <c r="D87" s="180">
        <v>1588</v>
      </c>
      <c r="E87" s="180">
        <v>1970</v>
      </c>
      <c r="F87" s="180">
        <v>2302</v>
      </c>
      <c r="G87" s="180">
        <v>2443</v>
      </c>
      <c r="H87" s="180">
        <v>2355</v>
      </c>
      <c r="I87" s="180">
        <v>1926</v>
      </c>
      <c r="J87" s="180">
        <v>1577</v>
      </c>
      <c r="K87" s="180">
        <v>1156</v>
      </c>
      <c r="L87" s="180">
        <v>1019</v>
      </c>
      <c r="M87" s="180">
        <v>13498</v>
      </c>
      <c r="O87" s="183" t="s">
        <v>400</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183" t="s">
        <v>412</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183">
        <v>2</v>
      </c>
      <c r="AO87" s="180">
        <v>99</v>
      </c>
      <c r="AP87" s="180">
        <v>88</v>
      </c>
      <c r="AQ87" s="180">
        <v>22</v>
      </c>
      <c r="AR87" s="180">
        <v>10</v>
      </c>
      <c r="AS87" s="180">
        <v>76</v>
      </c>
      <c r="AT87" s="180">
        <v>18</v>
      </c>
      <c r="AU87" s="180">
        <v>2346</v>
      </c>
      <c r="AV87" s="180">
        <v>2659</v>
      </c>
      <c r="AX87" s="183">
        <v>3</v>
      </c>
      <c r="AY87" s="180">
        <v>8605</v>
      </c>
      <c r="AZ87" s="180">
        <v>5812</v>
      </c>
      <c r="BA87" s="180">
        <v>3819</v>
      </c>
      <c r="BB87" s="180">
        <v>3059</v>
      </c>
      <c r="BC87" s="180">
        <v>2757</v>
      </c>
      <c r="BD87" s="180">
        <v>3110</v>
      </c>
      <c r="BE87" s="180">
        <v>3743</v>
      </c>
      <c r="BF87" s="180">
        <v>5922</v>
      </c>
      <c r="BG87" s="180">
        <v>8651</v>
      </c>
      <c r="BH87" s="180">
        <v>61322</v>
      </c>
      <c r="BJ87" s="185">
        <v>3</v>
      </c>
      <c r="BK87" s="184">
        <v>389</v>
      </c>
      <c r="BL87" s="184">
        <v>507</v>
      </c>
      <c r="BM87" s="184">
        <v>624</v>
      </c>
      <c r="BN87" s="184">
        <v>702</v>
      </c>
      <c r="BO87" s="184">
        <v>706</v>
      </c>
      <c r="BP87" s="184">
        <v>734</v>
      </c>
      <c r="BQ87" s="184">
        <v>584</v>
      </c>
      <c r="BR87" s="184">
        <v>481</v>
      </c>
      <c r="BS87" s="184">
        <v>378</v>
      </c>
      <c r="BT87" s="184">
        <v>377</v>
      </c>
      <c r="BU87" s="184">
        <v>4103</v>
      </c>
      <c r="BW87" s="185">
        <v>3</v>
      </c>
      <c r="BX87" s="184">
        <v>439</v>
      </c>
      <c r="BY87" s="184">
        <v>575</v>
      </c>
      <c r="BZ87" s="184">
        <v>689</v>
      </c>
      <c r="CA87" s="184">
        <v>871</v>
      </c>
      <c r="CB87" s="184">
        <v>942</v>
      </c>
      <c r="CC87" s="184">
        <v>846</v>
      </c>
      <c r="CD87" s="184">
        <v>753</v>
      </c>
      <c r="CE87" s="184">
        <v>589</v>
      </c>
      <c r="CF87" s="184">
        <v>402</v>
      </c>
      <c r="CG87" s="184">
        <v>314</v>
      </c>
      <c r="CH87" s="184">
        <v>4985</v>
      </c>
      <c r="CJ87" s="185">
        <v>3</v>
      </c>
      <c r="CK87" s="184">
        <v>84</v>
      </c>
      <c r="CL87" s="184">
        <v>105</v>
      </c>
      <c r="CM87" s="184">
        <v>134</v>
      </c>
      <c r="CN87" s="184">
        <v>170</v>
      </c>
      <c r="CO87" s="184">
        <v>178</v>
      </c>
      <c r="CP87" s="184">
        <v>168</v>
      </c>
      <c r="CQ87" s="184">
        <v>138</v>
      </c>
      <c r="CR87" s="184">
        <v>108</v>
      </c>
      <c r="CS87" s="184">
        <v>75</v>
      </c>
      <c r="CT87" s="184">
        <v>61</v>
      </c>
      <c r="CU87" s="184">
        <v>996</v>
      </c>
    </row>
    <row r="88" spans="2:99" x14ac:dyDescent="0.25">
      <c r="B88" s="183">
        <v>4</v>
      </c>
      <c r="C88" s="180">
        <v>1123</v>
      </c>
      <c r="D88" s="180">
        <v>1430</v>
      </c>
      <c r="E88" s="180">
        <v>1951</v>
      </c>
      <c r="F88" s="180">
        <v>2223</v>
      </c>
      <c r="G88" s="180">
        <v>2220</v>
      </c>
      <c r="H88" s="180">
        <v>2354</v>
      </c>
      <c r="I88" s="180">
        <v>1829</v>
      </c>
      <c r="J88" s="180">
        <v>1488</v>
      </c>
      <c r="K88" s="180">
        <v>1131</v>
      </c>
      <c r="L88" s="180">
        <v>965</v>
      </c>
      <c r="M88" s="180">
        <v>12555</v>
      </c>
      <c r="O88" s="183" t="s">
        <v>403</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183">
        <v>3</v>
      </c>
      <c r="AO88" s="180">
        <v>222</v>
      </c>
      <c r="AP88" s="180">
        <v>206</v>
      </c>
      <c r="AQ88" s="180">
        <v>64</v>
      </c>
      <c r="AR88" s="180">
        <v>23</v>
      </c>
      <c r="AS88" s="180">
        <v>169</v>
      </c>
      <c r="AT88" s="180">
        <v>29</v>
      </c>
      <c r="AU88" s="180">
        <v>4659</v>
      </c>
      <c r="AV88" s="180">
        <v>5372</v>
      </c>
      <c r="AX88" s="183">
        <v>4</v>
      </c>
      <c r="AY88" s="180">
        <v>7839</v>
      </c>
      <c r="AZ88" s="180">
        <v>5368</v>
      </c>
      <c r="BA88" s="180">
        <v>3352</v>
      </c>
      <c r="BB88" s="180">
        <v>2619</v>
      </c>
      <c r="BC88" s="180">
        <v>2443</v>
      </c>
      <c r="BD88" s="180">
        <v>2748</v>
      </c>
      <c r="BE88" s="180">
        <v>3436</v>
      </c>
      <c r="BF88" s="180">
        <v>5382</v>
      </c>
      <c r="BG88" s="180">
        <v>7858</v>
      </c>
      <c r="BH88" s="180">
        <v>57804</v>
      </c>
      <c r="BJ88" s="185">
        <v>4</v>
      </c>
      <c r="BK88" s="184">
        <v>367</v>
      </c>
      <c r="BL88" s="184">
        <v>422</v>
      </c>
      <c r="BM88" s="184">
        <v>568</v>
      </c>
      <c r="BN88" s="184">
        <v>662</v>
      </c>
      <c r="BO88" s="184">
        <v>633</v>
      </c>
      <c r="BP88" s="184">
        <v>669</v>
      </c>
      <c r="BQ88" s="184">
        <v>581</v>
      </c>
      <c r="BR88" s="184">
        <v>481</v>
      </c>
      <c r="BS88" s="184">
        <v>346</v>
      </c>
      <c r="BT88" s="184">
        <v>379</v>
      </c>
      <c r="BU88" s="184">
        <v>3748</v>
      </c>
      <c r="BW88" s="185">
        <v>4</v>
      </c>
      <c r="BX88" s="184">
        <v>387</v>
      </c>
      <c r="BY88" s="184">
        <v>538</v>
      </c>
      <c r="BZ88" s="184">
        <v>725</v>
      </c>
      <c r="CA88" s="184">
        <v>838</v>
      </c>
      <c r="CB88" s="184">
        <v>893</v>
      </c>
      <c r="CC88" s="184">
        <v>889</v>
      </c>
      <c r="CD88" s="184">
        <v>653</v>
      </c>
      <c r="CE88" s="184">
        <v>562</v>
      </c>
      <c r="CF88" s="184">
        <v>413</v>
      </c>
      <c r="CG88" s="184">
        <v>288</v>
      </c>
      <c r="CH88" s="184">
        <v>4657</v>
      </c>
      <c r="CJ88" s="185">
        <v>4</v>
      </c>
      <c r="CK88" s="184">
        <v>76</v>
      </c>
      <c r="CL88" s="184">
        <v>105</v>
      </c>
      <c r="CM88" s="184">
        <v>142</v>
      </c>
      <c r="CN88" s="184">
        <v>171</v>
      </c>
      <c r="CO88" s="184">
        <v>162</v>
      </c>
      <c r="CP88" s="184">
        <v>178</v>
      </c>
      <c r="CQ88" s="184">
        <v>145</v>
      </c>
      <c r="CR88" s="184">
        <v>99</v>
      </c>
      <c r="CS88" s="184">
        <v>74</v>
      </c>
      <c r="CT88" s="184">
        <v>67</v>
      </c>
      <c r="CU88" s="184">
        <v>959</v>
      </c>
    </row>
    <row r="89" spans="2:99" x14ac:dyDescent="0.25">
      <c r="B89" s="183">
        <v>5</v>
      </c>
      <c r="C89" s="180">
        <v>1281</v>
      </c>
      <c r="D89" s="180">
        <v>1718</v>
      </c>
      <c r="E89" s="180">
        <v>2068</v>
      </c>
      <c r="F89" s="180">
        <v>2639</v>
      </c>
      <c r="G89" s="180">
        <v>2651</v>
      </c>
      <c r="H89" s="180">
        <v>2490</v>
      </c>
      <c r="I89" s="180">
        <v>2151</v>
      </c>
      <c r="J89" s="180">
        <v>1793</v>
      </c>
      <c r="K89" s="180">
        <v>1297</v>
      </c>
      <c r="L89" s="180">
        <v>1171</v>
      </c>
      <c r="M89" s="180">
        <v>14797</v>
      </c>
      <c r="O89" s="183" t="s">
        <v>392</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183" t="s">
        <v>696</v>
      </c>
      <c r="AC89" s="9">
        <v>1</v>
      </c>
      <c r="AD89" s="9">
        <v>2</v>
      </c>
      <c r="AE89" s="9">
        <v>3</v>
      </c>
      <c r="AF89" s="9">
        <v>4</v>
      </c>
      <c r="AG89" s="9">
        <v>5</v>
      </c>
      <c r="AH89" s="9">
        <v>6</v>
      </c>
      <c r="AI89" s="9">
        <v>7</v>
      </c>
      <c r="AJ89" s="9">
        <v>8</v>
      </c>
      <c r="AK89" s="9">
        <v>9</v>
      </c>
      <c r="AN89" s="183">
        <v>4</v>
      </c>
      <c r="AO89" s="180">
        <v>415</v>
      </c>
      <c r="AP89" s="180">
        <v>313</v>
      </c>
      <c r="AQ89" s="180">
        <v>112</v>
      </c>
      <c r="AR89" s="180">
        <v>46</v>
      </c>
      <c r="AS89" s="180">
        <v>331</v>
      </c>
      <c r="AT89" s="180">
        <v>66</v>
      </c>
      <c r="AU89" s="180">
        <v>7449</v>
      </c>
      <c r="AV89" s="180">
        <v>8732</v>
      </c>
      <c r="AX89" s="183">
        <v>5</v>
      </c>
      <c r="AY89" s="180">
        <v>9011</v>
      </c>
      <c r="AZ89" s="180">
        <v>6215</v>
      </c>
      <c r="BA89" s="180">
        <v>4144</v>
      </c>
      <c r="BB89" s="180">
        <v>3274</v>
      </c>
      <c r="BC89" s="180">
        <v>2956</v>
      </c>
      <c r="BD89" s="180">
        <v>3326</v>
      </c>
      <c r="BE89" s="180">
        <v>4091</v>
      </c>
      <c r="BF89" s="180">
        <v>6240</v>
      </c>
      <c r="BG89" s="180">
        <v>9219</v>
      </c>
      <c r="BH89" s="180">
        <v>68517</v>
      </c>
      <c r="BJ89" s="185">
        <v>5</v>
      </c>
      <c r="BK89" s="184">
        <v>415</v>
      </c>
      <c r="BL89" s="184">
        <v>531</v>
      </c>
      <c r="BM89" s="184">
        <v>594</v>
      </c>
      <c r="BN89" s="184">
        <v>816</v>
      </c>
      <c r="BO89" s="184">
        <v>778</v>
      </c>
      <c r="BP89" s="184">
        <v>715</v>
      </c>
      <c r="BQ89" s="184">
        <v>625</v>
      </c>
      <c r="BR89" s="184">
        <v>561</v>
      </c>
      <c r="BS89" s="184">
        <v>412</v>
      </c>
      <c r="BT89" s="184">
        <v>435</v>
      </c>
      <c r="BU89" s="184">
        <v>4458</v>
      </c>
      <c r="BW89" s="185">
        <v>5</v>
      </c>
      <c r="BX89" s="184">
        <v>474</v>
      </c>
      <c r="BY89" s="184">
        <v>625</v>
      </c>
      <c r="BZ89" s="184">
        <v>801</v>
      </c>
      <c r="CA89" s="184">
        <v>990</v>
      </c>
      <c r="CB89" s="184">
        <v>967</v>
      </c>
      <c r="CC89" s="184">
        <v>965</v>
      </c>
      <c r="CD89" s="184">
        <v>822</v>
      </c>
      <c r="CE89" s="184">
        <v>627</v>
      </c>
      <c r="CF89" s="184">
        <v>491</v>
      </c>
      <c r="CG89" s="184">
        <v>358</v>
      </c>
      <c r="CH89" s="184">
        <v>5518</v>
      </c>
      <c r="CJ89" s="185">
        <v>5</v>
      </c>
      <c r="CK89" s="184">
        <v>70</v>
      </c>
      <c r="CL89" s="184">
        <v>120</v>
      </c>
      <c r="CM89" s="184">
        <v>161</v>
      </c>
      <c r="CN89" s="184">
        <v>170</v>
      </c>
      <c r="CO89" s="184">
        <v>197</v>
      </c>
      <c r="CP89" s="184">
        <v>193</v>
      </c>
      <c r="CQ89" s="184">
        <v>140</v>
      </c>
      <c r="CR89" s="184">
        <v>123</v>
      </c>
      <c r="CS89" s="184">
        <v>74</v>
      </c>
      <c r="CT89" s="184">
        <v>79</v>
      </c>
      <c r="CU89" s="184">
        <v>1066</v>
      </c>
    </row>
    <row r="90" spans="2:99" x14ac:dyDescent="0.25">
      <c r="B90" s="183">
        <v>6</v>
      </c>
      <c r="C90" s="180">
        <v>1061</v>
      </c>
      <c r="D90" s="180">
        <v>1517</v>
      </c>
      <c r="E90" s="180">
        <v>1856</v>
      </c>
      <c r="F90" s="180">
        <v>2235</v>
      </c>
      <c r="G90" s="180">
        <v>2216</v>
      </c>
      <c r="H90" s="180">
        <v>2268</v>
      </c>
      <c r="I90" s="180">
        <v>1836</v>
      </c>
      <c r="J90" s="180">
        <v>1490</v>
      </c>
      <c r="K90" s="180">
        <v>1168</v>
      </c>
      <c r="L90" s="180">
        <v>973</v>
      </c>
      <c r="M90" s="180">
        <v>12488</v>
      </c>
      <c r="O90" s="183" t="s">
        <v>388</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183" t="s">
        <v>408</v>
      </c>
      <c r="AC90" s="180">
        <v>5</v>
      </c>
      <c r="AD90" s="180">
        <v>144</v>
      </c>
      <c r="AE90" s="180">
        <v>199</v>
      </c>
      <c r="AF90" s="180">
        <v>89</v>
      </c>
      <c r="AG90" s="180">
        <v>298</v>
      </c>
      <c r="AH90" s="180">
        <v>300</v>
      </c>
      <c r="AI90" s="180">
        <v>0</v>
      </c>
      <c r="AJ90" s="180">
        <v>188</v>
      </c>
      <c r="AK90" s="180">
        <v>200</v>
      </c>
      <c r="AN90" s="183">
        <v>5</v>
      </c>
      <c r="AO90" s="180">
        <v>605</v>
      </c>
      <c r="AP90" s="180">
        <v>426</v>
      </c>
      <c r="AQ90" s="180">
        <v>160</v>
      </c>
      <c r="AR90" s="180">
        <v>67</v>
      </c>
      <c r="AS90" s="180">
        <v>438</v>
      </c>
      <c r="AT90" s="180">
        <v>89</v>
      </c>
      <c r="AU90" s="180">
        <v>9681</v>
      </c>
      <c r="AV90" s="180">
        <v>11466</v>
      </c>
      <c r="AX90" s="183">
        <v>6</v>
      </c>
      <c r="AY90" s="180">
        <v>7763</v>
      </c>
      <c r="AZ90" s="180">
        <v>5300</v>
      </c>
      <c r="BA90" s="180">
        <v>3412</v>
      </c>
      <c r="BB90" s="180">
        <v>2693</v>
      </c>
      <c r="BC90" s="180">
        <v>2357</v>
      </c>
      <c r="BD90" s="180">
        <v>2604</v>
      </c>
      <c r="BE90" s="180">
        <v>3363</v>
      </c>
      <c r="BF90" s="180">
        <v>5234</v>
      </c>
      <c r="BG90" s="180">
        <v>7793</v>
      </c>
      <c r="BH90" s="180">
        <v>57191</v>
      </c>
      <c r="BJ90" s="185">
        <v>6</v>
      </c>
      <c r="BK90" s="184">
        <v>342</v>
      </c>
      <c r="BL90" s="184">
        <v>497</v>
      </c>
      <c r="BM90" s="184">
        <v>573</v>
      </c>
      <c r="BN90" s="184">
        <v>665</v>
      </c>
      <c r="BO90" s="184">
        <v>687</v>
      </c>
      <c r="BP90" s="184">
        <v>670</v>
      </c>
      <c r="BQ90" s="184">
        <v>534</v>
      </c>
      <c r="BR90" s="184">
        <v>505</v>
      </c>
      <c r="BS90" s="184">
        <v>384</v>
      </c>
      <c r="BT90" s="184">
        <v>341</v>
      </c>
      <c r="BU90" s="184">
        <v>3816</v>
      </c>
      <c r="BW90" s="185">
        <v>6</v>
      </c>
      <c r="BX90" s="184">
        <v>400</v>
      </c>
      <c r="BY90" s="184">
        <v>566</v>
      </c>
      <c r="BZ90" s="184">
        <v>703</v>
      </c>
      <c r="CA90" s="184">
        <v>859</v>
      </c>
      <c r="CB90" s="184">
        <v>836</v>
      </c>
      <c r="CC90" s="184">
        <v>857</v>
      </c>
      <c r="CD90" s="184">
        <v>712</v>
      </c>
      <c r="CE90" s="184">
        <v>524</v>
      </c>
      <c r="CF90" s="184">
        <v>422</v>
      </c>
      <c r="CG90" s="184">
        <v>326</v>
      </c>
      <c r="CH90" s="184">
        <v>4686</v>
      </c>
      <c r="CJ90" s="185">
        <v>6</v>
      </c>
      <c r="CK90" s="184">
        <v>62</v>
      </c>
      <c r="CL90" s="184">
        <v>91</v>
      </c>
      <c r="CM90" s="184">
        <v>147</v>
      </c>
      <c r="CN90" s="184">
        <v>150</v>
      </c>
      <c r="CO90" s="184">
        <v>151</v>
      </c>
      <c r="CP90" s="184">
        <v>184</v>
      </c>
      <c r="CQ90" s="184">
        <v>127</v>
      </c>
      <c r="CR90" s="184">
        <v>106</v>
      </c>
      <c r="CS90" s="184">
        <v>73</v>
      </c>
      <c r="CT90" s="184">
        <v>66</v>
      </c>
      <c r="CU90" s="184">
        <v>900</v>
      </c>
    </row>
    <row r="91" spans="2:99" x14ac:dyDescent="0.25">
      <c r="B91" s="183">
        <v>7</v>
      </c>
      <c r="C91" s="180">
        <v>1149</v>
      </c>
      <c r="D91" s="180">
        <v>1578</v>
      </c>
      <c r="E91" s="180">
        <v>1893</v>
      </c>
      <c r="F91" s="180">
        <v>2335</v>
      </c>
      <c r="G91" s="180">
        <v>2469</v>
      </c>
      <c r="H91" s="180">
        <v>2377</v>
      </c>
      <c r="I91" s="180">
        <v>1948</v>
      </c>
      <c r="J91" s="180">
        <v>1532</v>
      </c>
      <c r="K91" s="180">
        <v>1224</v>
      </c>
      <c r="L91" s="180">
        <v>996</v>
      </c>
      <c r="M91" s="180">
        <v>13465</v>
      </c>
      <c r="O91" s="183" t="s">
        <v>397</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183" t="s">
        <v>427</v>
      </c>
      <c r="AC91" s="180">
        <v>0</v>
      </c>
      <c r="AD91" s="180">
        <v>71</v>
      </c>
      <c r="AE91" s="180">
        <v>75</v>
      </c>
      <c r="AF91" s="180">
        <v>16</v>
      </c>
      <c r="AG91" s="180">
        <v>59</v>
      </c>
      <c r="AH91" s="180">
        <v>52</v>
      </c>
      <c r="AI91" s="180">
        <v>0</v>
      </c>
      <c r="AJ91" s="180">
        <v>13</v>
      </c>
      <c r="AK91" s="180">
        <v>14</v>
      </c>
      <c r="AN91" s="183">
        <v>6</v>
      </c>
      <c r="AO91" s="180">
        <v>802</v>
      </c>
      <c r="AP91" s="180">
        <v>529</v>
      </c>
      <c r="AQ91" s="180">
        <v>203</v>
      </c>
      <c r="AR91" s="180">
        <v>86</v>
      </c>
      <c r="AS91" s="180">
        <v>534</v>
      </c>
      <c r="AT91" s="180">
        <v>129</v>
      </c>
      <c r="AU91" s="180">
        <v>11563</v>
      </c>
      <c r="AV91" s="180">
        <v>13846</v>
      </c>
      <c r="AX91" s="183">
        <v>7</v>
      </c>
      <c r="AY91" s="180">
        <v>8602</v>
      </c>
      <c r="AZ91" s="180">
        <v>5869</v>
      </c>
      <c r="BA91" s="180">
        <v>3760</v>
      </c>
      <c r="BB91" s="180">
        <v>3094</v>
      </c>
      <c r="BC91" s="180">
        <v>2692</v>
      </c>
      <c r="BD91" s="180">
        <v>3101</v>
      </c>
      <c r="BE91" s="180">
        <v>3829</v>
      </c>
      <c r="BF91" s="180">
        <v>5668</v>
      </c>
      <c r="BG91" s="180">
        <v>8420</v>
      </c>
      <c r="BH91" s="180">
        <v>60837</v>
      </c>
      <c r="BJ91" s="185">
        <v>7</v>
      </c>
      <c r="BK91" s="184">
        <v>391</v>
      </c>
      <c r="BL91" s="184">
        <v>526</v>
      </c>
      <c r="BM91" s="184">
        <v>608</v>
      </c>
      <c r="BN91" s="184">
        <v>732</v>
      </c>
      <c r="BO91" s="184">
        <v>754</v>
      </c>
      <c r="BP91" s="184">
        <v>796</v>
      </c>
      <c r="BQ91" s="184">
        <v>618</v>
      </c>
      <c r="BR91" s="184">
        <v>478</v>
      </c>
      <c r="BS91" s="184">
        <v>443</v>
      </c>
      <c r="BT91" s="184">
        <v>368</v>
      </c>
      <c r="BU91" s="184">
        <v>4248</v>
      </c>
      <c r="BW91" s="185">
        <v>7</v>
      </c>
      <c r="BX91" s="184">
        <v>400</v>
      </c>
      <c r="BY91" s="184">
        <v>572</v>
      </c>
      <c r="BZ91" s="184">
        <v>714</v>
      </c>
      <c r="CA91" s="184">
        <v>841</v>
      </c>
      <c r="CB91" s="184">
        <v>921</v>
      </c>
      <c r="CC91" s="184">
        <v>892</v>
      </c>
      <c r="CD91" s="184">
        <v>687</v>
      </c>
      <c r="CE91" s="184">
        <v>574</v>
      </c>
      <c r="CF91" s="184">
        <v>429</v>
      </c>
      <c r="CG91" s="184">
        <v>315</v>
      </c>
      <c r="CH91" s="184">
        <v>4949</v>
      </c>
      <c r="CJ91" s="185">
        <v>7</v>
      </c>
      <c r="CK91" s="184">
        <v>61</v>
      </c>
      <c r="CL91" s="184">
        <v>94</v>
      </c>
      <c r="CM91" s="184">
        <v>123</v>
      </c>
      <c r="CN91" s="184">
        <v>170</v>
      </c>
      <c r="CO91" s="184">
        <v>176</v>
      </c>
      <c r="CP91" s="184">
        <v>159</v>
      </c>
      <c r="CQ91" s="184">
        <v>154</v>
      </c>
      <c r="CR91" s="184">
        <v>93</v>
      </c>
      <c r="CS91" s="184">
        <v>66</v>
      </c>
      <c r="CT91" s="184">
        <v>71</v>
      </c>
      <c r="CU91" s="184">
        <v>965</v>
      </c>
    </row>
    <row r="92" spans="2:99" x14ac:dyDescent="0.25">
      <c r="B92" s="183">
        <v>8</v>
      </c>
      <c r="C92" s="180">
        <v>999</v>
      </c>
      <c r="D92" s="180">
        <v>1285</v>
      </c>
      <c r="E92" s="180">
        <v>1594</v>
      </c>
      <c r="F92" s="180">
        <v>2042</v>
      </c>
      <c r="G92" s="180">
        <v>2066</v>
      </c>
      <c r="H92" s="180">
        <v>1977</v>
      </c>
      <c r="I92" s="180">
        <v>1643</v>
      </c>
      <c r="J92" s="180">
        <v>1400</v>
      </c>
      <c r="K92" s="180">
        <v>993</v>
      </c>
      <c r="L92" s="180">
        <v>904</v>
      </c>
      <c r="M92" s="180">
        <v>11564</v>
      </c>
      <c r="O92" s="183" t="s">
        <v>390</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183" t="s">
        <v>410</v>
      </c>
      <c r="AC92" s="180">
        <v>37</v>
      </c>
      <c r="AD92" s="180">
        <v>2</v>
      </c>
      <c r="AE92" s="180">
        <v>80</v>
      </c>
      <c r="AF92" s="180">
        <v>102</v>
      </c>
      <c r="AG92" s="180">
        <v>48</v>
      </c>
      <c r="AH92" s="180">
        <v>190</v>
      </c>
      <c r="AI92" s="180">
        <v>116</v>
      </c>
      <c r="AJ92" s="180">
        <v>0</v>
      </c>
      <c r="AK92" s="180">
        <v>135</v>
      </c>
      <c r="AN92" s="183">
        <v>7</v>
      </c>
      <c r="AO92" s="180">
        <v>869</v>
      </c>
      <c r="AP92" s="180">
        <v>560</v>
      </c>
      <c r="AQ92" s="180">
        <v>240</v>
      </c>
      <c r="AR92" s="180">
        <v>77</v>
      </c>
      <c r="AS92" s="180">
        <v>539</v>
      </c>
      <c r="AT92" s="180">
        <v>138</v>
      </c>
      <c r="AU92" s="180">
        <v>11840</v>
      </c>
      <c r="AV92" s="180">
        <v>14263</v>
      </c>
      <c r="AX92" s="183">
        <v>8</v>
      </c>
      <c r="AY92" s="180">
        <v>7377</v>
      </c>
      <c r="AZ92" s="180">
        <v>5098</v>
      </c>
      <c r="BA92" s="180">
        <v>3308</v>
      </c>
      <c r="BB92" s="180">
        <v>2702</v>
      </c>
      <c r="BC92" s="180">
        <v>2351</v>
      </c>
      <c r="BD92" s="180">
        <v>2475</v>
      </c>
      <c r="BE92" s="180">
        <v>3252</v>
      </c>
      <c r="BF92" s="180">
        <v>4895</v>
      </c>
      <c r="BG92" s="180">
        <v>7215</v>
      </c>
      <c r="BH92" s="180">
        <v>52736</v>
      </c>
      <c r="BJ92" s="185">
        <v>8</v>
      </c>
      <c r="BK92" s="184">
        <v>314</v>
      </c>
      <c r="BL92" s="184">
        <v>384</v>
      </c>
      <c r="BM92" s="184">
        <v>485</v>
      </c>
      <c r="BN92" s="184">
        <v>653</v>
      </c>
      <c r="BO92" s="184">
        <v>596</v>
      </c>
      <c r="BP92" s="184">
        <v>604</v>
      </c>
      <c r="BQ92" s="184">
        <v>538</v>
      </c>
      <c r="BR92" s="184">
        <v>442</v>
      </c>
      <c r="BS92" s="184">
        <v>343</v>
      </c>
      <c r="BT92" s="184">
        <v>343</v>
      </c>
      <c r="BU92" s="184">
        <v>3542</v>
      </c>
      <c r="BW92" s="185">
        <v>8</v>
      </c>
      <c r="BX92" s="184">
        <v>372</v>
      </c>
      <c r="BY92" s="184">
        <v>482</v>
      </c>
      <c r="BZ92" s="184">
        <v>596</v>
      </c>
      <c r="CA92" s="184">
        <v>727</v>
      </c>
      <c r="CB92" s="184">
        <v>780</v>
      </c>
      <c r="CC92" s="184">
        <v>756</v>
      </c>
      <c r="CD92" s="184">
        <v>566</v>
      </c>
      <c r="CE92" s="184">
        <v>492</v>
      </c>
      <c r="CF92" s="184">
        <v>342</v>
      </c>
      <c r="CG92" s="184">
        <v>278</v>
      </c>
      <c r="CH92" s="184">
        <v>4226</v>
      </c>
      <c r="CJ92" s="185">
        <v>8</v>
      </c>
      <c r="CK92" s="184">
        <v>64</v>
      </c>
      <c r="CL92" s="184">
        <v>103</v>
      </c>
      <c r="CM92" s="184">
        <v>118</v>
      </c>
      <c r="CN92" s="184">
        <v>148</v>
      </c>
      <c r="CO92" s="184">
        <v>170</v>
      </c>
      <c r="CP92" s="184">
        <v>137</v>
      </c>
      <c r="CQ92" s="184">
        <v>126</v>
      </c>
      <c r="CR92" s="184">
        <v>95</v>
      </c>
      <c r="CS92" s="184">
        <v>64</v>
      </c>
      <c r="CT92" s="184">
        <v>56</v>
      </c>
      <c r="CU92" s="184">
        <v>878</v>
      </c>
    </row>
    <row r="93" spans="2:99" x14ac:dyDescent="0.25">
      <c r="B93" s="183">
        <v>9</v>
      </c>
      <c r="C93" s="180">
        <v>712</v>
      </c>
      <c r="D93" s="180">
        <v>884</v>
      </c>
      <c r="E93" s="180">
        <v>1145</v>
      </c>
      <c r="F93" s="180">
        <v>1439</v>
      </c>
      <c r="G93" s="180">
        <v>1392</v>
      </c>
      <c r="H93" s="180">
        <v>1466</v>
      </c>
      <c r="I93" s="180">
        <v>1182</v>
      </c>
      <c r="J93" s="180">
        <v>952</v>
      </c>
      <c r="K93" s="180">
        <v>823</v>
      </c>
      <c r="L93" s="180">
        <v>777</v>
      </c>
      <c r="M93" s="180">
        <v>8667</v>
      </c>
      <c r="O93" s="183" t="s">
        <v>393</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183" t="s">
        <v>409</v>
      </c>
      <c r="AC93" s="180">
        <v>1</v>
      </c>
      <c r="AD93" s="180">
        <v>83</v>
      </c>
      <c r="AE93" s="180">
        <v>74</v>
      </c>
      <c r="AF93" s="180">
        <v>77</v>
      </c>
      <c r="AG93" s="180">
        <v>158</v>
      </c>
      <c r="AH93" s="180">
        <v>90</v>
      </c>
      <c r="AI93" s="180">
        <v>136</v>
      </c>
      <c r="AJ93" s="180">
        <v>159</v>
      </c>
      <c r="AK93" s="180">
        <v>3</v>
      </c>
      <c r="AN93" s="183">
        <v>8</v>
      </c>
      <c r="AO93" s="180">
        <v>930</v>
      </c>
      <c r="AP93" s="180">
        <v>526</v>
      </c>
      <c r="AQ93" s="180">
        <v>238</v>
      </c>
      <c r="AR93" s="180">
        <v>97</v>
      </c>
      <c r="AS93" s="180">
        <v>507</v>
      </c>
      <c r="AT93" s="180">
        <v>137</v>
      </c>
      <c r="AU93" s="180">
        <v>10524</v>
      </c>
      <c r="AV93" s="180">
        <v>12959</v>
      </c>
      <c r="AX93" s="183">
        <v>9</v>
      </c>
      <c r="AY93" s="180">
        <v>5326</v>
      </c>
      <c r="AZ93" s="180">
        <v>3785</v>
      </c>
      <c r="BA93" s="180">
        <v>2535</v>
      </c>
      <c r="BB93" s="180">
        <v>2144</v>
      </c>
      <c r="BC93" s="180">
        <v>1837</v>
      </c>
      <c r="BD93" s="180">
        <v>2025</v>
      </c>
      <c r="BE93" s="180">
        <v>2442</v>
      </c>
      <c r="BF93" s="180">
        <v>3734</v>
      </c>
      <c r="BG93" s="180">
        <v>5243</v>
      </c>
      <c r="BH93" s="180">
        <v>39844</v>
      </c>
      <c r="BJ93" s="185">
        <v>9</v>
      </c>
      <c r="BK93" s="184">
        <v>234</v>
      </c>
      <c r="BL93" s="184">
        <v>258</v>
      </c>
      <c r="BM93" s="184">
        <v>338</v>
      </c>
      <c r="BN93" s="184">
        <v>435</v>
      </c>
      <c r="BO93" s="184">
        <v>408</v>
      </c>
      <c r="BP93" s="184">
        <v>445</v>
      </c>
      <c r="BQ93" s="184">
        <v>367</v>
      </c>
      <c r="BR93" s="184">
        <v>296</v>
      </c>
      <c r="BS93" s="184">
        <v>268</v>
      </c>
      <c r="BT93" s="184">
        <v>275</v>
      </c>
      <c r="BU93" s="184">
        <v>2648</v>
      </c>
      <c r="BW93" s="185">
        <v>9</v>
      </c>
      <c r="BX93" s="184">
        <v>256</v>
      </c>
      <c r="BY93" s="184">
        <v>353</v>
      </c>
      <c r="BZ93" s="184">
        <v>459</v>
      </c>
      <c r="CA93" s="184">
        <v>558</v>
      </c>
      <c r="CB93" s="184">
        <v>538</v>
      </c>
      <c r="CC93" s="184">
        <v>576</v>
      </c>
      <c r="CD93" s="184">
        <v>454</v>
      </c>
      <c r="CE93" s="184">
        <v>340</v>
      </c>
      <c r="CF93" s="184">
        <v>318</v>
      </c>
      <c r="CG93" s="184">
        <v>243</v>
      </c>
      <c r="CH93" s="184">
        <v>3293</v>
      </c>
      <c r="CJ93" s="185">
        <v>9</v>
      </c>
      <c r="CK93" s="184">
        <v>36</v>
      </c>
      <c r="CL93" s="184">
        <v>57</v>
      </c>
      <c r="CM93" s="184">
        <v>77</v>
      </c>
      <c r="CN93" s="184">
        <v>87</v>
      </c>
      <c r="CO93" s="184">
        <v>98</v>
      </c>
      <c r="CP93" s="184">
        <v>92</v>
      </c>
      <c r="CQ93" s="184">
        <v>85</v>
      </c>
      <c r="CR93" s="184">
        <v>66</v>
      </c>
      <c r="CS93" s="184">
        <v>37</v>
      </c>
      <c r="CT93" s="184">
        <v>43</v>
      </c>
      <c r="CU93" s="184">
        <v>566</v>
      </c>
    </row>
    <row r="94" spans="2:99" x14ac:dyDescent="0.25">
      <c r="O94" s="183" t="s">
        <v>404</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183" t="s">
        <v>411</v>
      </c>
      <c r="AC94" s="180">
        <v>7</v>
      </c>
      <c r="AD94" s="180">
        <v>145</v>
      </c>
      <c r="AE94" s="180">
        <v>130</v>
      </c>
      <c r="AF94" s="180">
        <v>148</v>
      </c>
      <c r="AG94" s="180">
        <v>263</v>
      </c>
      <c r="AH94" s="180">
        <v>3</v>
      </c>
      <c r="AI94" s="180">
        <v>134</v>
      </c>
      <c r="AJ94" s="180">
        <v>199</v>
      </c>
      <c r="AK94" s="180">
        <v>33</v>
      </c>
      <c r="AN94" s="183">
        <v>9</v>
      </c>
      <c r="AO94" s="180">
        <v>823</v>
      </c>
      <c r="AP94" s="180">
        <v>468</v>
      </c>
      <c r="AQ94" s="180">
        <v>238</v>
      </c>
      <c r="AR94" s="180">
        <v>103</v>
      </c>
      <c r="AS94" s="180">
        <v>514</v>
      </c>
      <c r="AT94" s="180">
        <v>114</v>
      </c>
      <c r="AU94" s="180">
        <v>8927</v>
      </c>
      <c r="AV94" s="180">
        <v>11187</v>
      </c>
    </row>
    <row r="95" spans="2:99" x14ac:dyDescent="0.25">
      <c r="O95" s="183" t="s">
        <v>399</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183" t="s">
        <v>414</v>
      </c>
      <c r="AC95" s="180">
        <v>1</v>
      </c>
      <c r="AD95" s="180">
        <v>67</v>
      </c>
      <c r="AE95" s="180">
        <v>45</v>
      </c>
      <c r="AF95" s="180">
        <v>20</v>
      </c>
      <c r="AG95" s="180">
        <v>46</v>
      </c>
      <c r="AH95" s="180">
        <v>1</v>
      </c>
      <c r="AI95" s="180">
        <v>22</v>
      </c>
      <c r="AJ95" s="180">
        <v>23</v>
      </c>
      <c r="AK95" s="180">
        <v>9</v>
      </c>
      <c r="AN95" s="183">
        <v>10</v>
      </c>
      <c r="AO95" s="180">
        <v>597</v>
      </c>
      <c r="AP95" s="180">
        <v>421</v>
      </c>
      <c r="AQ95" s="180">
        <v>196</v>
      </c>
      <c r="AR95" s="180">
        <v>89</v>
      </c>
      <c r="AS95" s="180">
        <v>380</v>
      </c>
      <c r="AT95" s="180">
        <v>111</v>
      </c>
      <c r="AU95" s="180">
        <v>6933</v>
      </c>
      <c r="AV95" s="180">
        <v>8727</v>
      </c>
    </row>
    <row r="96" spans="2:99" x14ac:dyDescent="0.25">
      <c r="O96" s="183" t="s">
        <v>396</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183" t="s">
        <v>415</v>
      </c>
      <c r="AC96" s="180">
        <v>28</v>
      </c>
      <c r="AD96" s="180">
        <v>2</v>
      </c>
      <c r="AE96" s="180">
        <v>110</v>
      </c>
      <c r="AF96" s="180">
        <v>62</v>
      </c>
      <c r="AG96" s="180">
        <v>123</v>
      </c>
      <c r="AH96" s="180">
        <v>206</v>
      </c>
      <c r="AI96" s="180">
        <v>1</v>
      </c>
      <c r="AJ96" s="180">
        <v>107</v>
      </c>
      <c r="AK96" s="180">
        <v>147</v>
      </c>
      <c r="AN96" s="183">
        <v>11</v>
      </c>
      <c r="AO96" s="180">
        <v>448</v>
      </c>
      <c r="AP96" s="180">
        <v>291</v>
      </c>
      <c r="AQ96" s="180">
        <v>147</v>
      </c>
      <c r="AR96" s="180">
        <v>57</v>
      </c>
      <c r="AS96" s="180">
        <v>275</v>
      </c>
      <c r="AT96" s="180">
        <v>81</v>
      </c>
      <c r="AU96" s="180">
        <v>5057</v>
      </c>
      <c r="AV96" s="180">
        <v>6356</v>
      </c>
    </row>
    <row r="97" spans="15:48" x14ac:dyDescent="0.25">
      <c r="O97" s="183" t="s">
        <v>395</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183" t="s">
        <v>419</v>
      </c>
      <c r="AC97" s="180">
        <v>93</v>
      </c>
      <c r="AD97" s="180">
        <v>0</v>
      </c>
      <c r="AE97" s="180">
        <v>80</v>
      </c>
      <c r="AF97" s="180">
        <v>88</v>
      </c>
      <c r="AG97" s="180">
        <v>39</v>
      </c>
      <c r="AH97" s="180">
        <v>60</v>
      </c>
      <c r="AI97" s="180">
        <v>0</v>
      </c>
      <c r="AJ97" s="180">
        <v>29</v>
      </c>
      <c r="AK97" s="180">
        <v>22</v>
      </c>
      <c r="AN97" s="183">
        <v>12</v>
      </c>
      <c r="AO97" s="180">
        <v>312</v>
      </c>
      <c r="AP97" s="180">
        <v>208</v>
      </c>
      <c r="AQ97" s="180">
        <v>112</v>
      </c>
      <c r="AR97" s="180">
        <v>42</v>
      </c>
      <c r="AS97" s="180">
        <v>200</v>
      </c>
      <c r="AT97" s="180">
        <v>68</v>
      </c>
      <c r="AU97" s="180">
        <v>3381</v>
      </c>
      <c r="AV97" s="180">
        <v>4323</v>
      </c>
    </row>
    <row r="98" spans="15:48" x14ac:dyDescent="0.25">
      <c r="O98" s="183" t="s">
        <v>398</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183" t="s">
        <v>413</v>
      </c>
      <c r="AC98" s="180">
        <v>0</v>
      </c>
      <c r="AD98" s="180">
        <v>195</v>
      </c>
      <c r="AE98" s="180">
        <v>179</v>
      </c>
      <c r="AF98" s="180">
        <v>1</v>
      </c>
      <c r="AG98" s="180">
        <v>276</v>
      </c>
      <c r="AH98" s="180">
        <v>265</v>
      </c>
      <c r="AI98" s="180">
        <v>173</v>
      </c>
      <c r="AJ98" s="180">
        <v>175</v>
      </c>
      <c r="AK98" s="180">
        <v>129</v>
      </c>
      <c r="AN98" s="183">
        <v>13</v>
      </c>
      <c r="AO98" s="180">
        <v>246</v>
      </c>
      <c r="AP98" s="180">
        <v>135</v>
      </c>
      <c r="AQ98" s="180">
        <v>70</v>
      </c>
      <c r="AR98" s="180">
        <v>34</v>
      </c>
      <c r="AS98" s="180">
        <v>141</v>
      </c>
      <c r="AT98" s="180">
        <v>42</v>
      </c>
      <c r="AU98" s="180">
        <v>2234</v>
      </c>
      <c r="AV98" s="180">
        <v>2902</v>
      </c>
    </row>
    <row r="99" spans="15:48" x14ac:dyDescent="0.25">
      <c r="O99" s="183" t="s">
        <v>406</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183" t="s">
        <v>417</v>
      </c>
      <c r="AC99" s="180">
        <v>0</v>
      </c>
      <c r="AD99" s="180">
        <v>11</v>
      </c>
      <c r="AE99" s="180">
        <v>29</v>
      </c>
      <c r="AF99" s="180">
        <v>1</v>
      </c>
      <c r="AG99" s="180">
        <v>27</v>
      </c>
      <c r="AH99" s="180">
        <v>24</v>
      </c>
      <c r="AI99" s="180">
        <v>7</v>
      </c>
      <c r="AJ99" s="180">
        <v>27</v>
      </c>
      <c r="AK99" s="180">
        <v>15</v>
      </c>
      <c r="AN99" s="183">
        <v>14</v>
      </c>
      <c r="AO99" s="180">
        <v>136</v>
      </c>
      <c r="AP99" s="180">
        <v>75</v>
      </c>
      <c r="AQ99" s="180">
        <v>40</v>
      </c>
      <c r="AR99" s="180">
        <v>20</v>
      </c>
      <c r="AS99" s="180">
        <v>84</v>
      </c>
      <c r="AT99" s="180">
        <v>25</v>
      </c>
      <c r="AU99" s="180">
        <v>1365</v>
      </c>
      <c r="AV99" s="180">
        <v>1745</v>
      </c>
    </row>
    <row r="100" spans="15:48" x14ac:dyDescent="0.25">
      <c r="O100" s="183" t="s">
        <v>391</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183" t="s">
        <v>407</v>
      </c>
      <c r="AC100" s="180">
        <v>54</v>
      </c>
      <c r="AD100" s="180">
        <v>1</v>
      </c>
      <c r="AE100" s="180">
        <v>136</v>
      </c>
      <c r="AF100" s="180">
        <v>154</v>
      </c>
      <c r="AG100" s="180">
        <v>0</v>
      </c>
      <c r="AH100" s="180">
        <v>248</v>
      </c>
      <c r="AI100" s="180">
        <v>193</v>
      </c>
      <c r="AJ100" s="180">
        <v>81</v>
      </c>
      <c r="AK100" s="180">
        <v>152</v>
      </c>
      <c r="AN100" s="183">
        <v>15</v>
      </c>
      <c r="AO100" s="180">
        <v>66</v>
      </c>
      <c r="AP100" s="180">
        <v>47</v>
      </c>
      <c r="AQ100" s="180">
        <v>38</v>
      </c>
      <c r="AR100" s="180">
        <v>13</v>
      </c>
      <c r="AS100" s="180">
        <v>54</v>
      </c>
      <c r="AT100" s="180">
        <v>15</v>
      </c>
      <c r="AU100" s="180">
        <v>751</v>
      </c>
      <c r="AV100" s="180">
        <v>984</v>
      </c>
    </row>
    <row r="101" spans="15:48" x14ac:dyDescent="0.25">
      <c r="O101" s="183" t="s">
        <v>405</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183" t="s">
        <v>418</v>
      </c>
      <c r="AC101" s="180">
        <v>91</v>
      </c>
      <c r="AD101" s="180">
        <v>0</v>
      </c>
      <c r="AE101" s="180">
        <v>33</v>
      </c>
      <c r="AF101" s="180">
        <v>70</v>
      </c>
      <c r="AG101" s="180">
        <v>0</v>
      </c>
      <c r="AH101" s="180">
        <v>54</v>
      </c>
      <c r="AI101" s="180">
        <v>27</v>
      </c>
      <c r="AJ101" s="180">
        <v>14</v>
      </c>
      <c r="AK101" s="180">
        <v>41</v>
      </c>
      <c r="AN101" s="183">
        <v>16</v>
      </c>
      <c r="AO101" s="180">
        <v>26</v>
      </c>
      <c r="AP101" s="180">
        <v>21</v>
      </c>
      <c r="AQ101" s="180">
        <v>11</v>
      </c>
      <c r="AR101" s="180">
        <v>3</v>
      </c>
      <c r="AS101" s="180">
        <v>20</v>
      </c>
      <c r="AT101" s="180">
        <v>7</v>
      </c>
      <c r="AU101" s="180">
        <v>355</v>
      </c>
      <c r="AV101" s="180">
        <v>443</v>
      </c>
    </row>
    <row r="102" spans="15:48" x14ac:dyDescent="0.25">
      <c r="O102" s="183" t="s">
        <v>402</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183" t="s">
        <v>416</v>
      </c>
      <c r="AC102" s="180">
        <v>28</v>
      </c>
      <c r="AD102" s="180">
        <v>20</v>
      </c>
      <c r="AE102" s="180">
        <v>0</v>
      </c>
      <c r="AF102" s="180">
        <v>77</v>
      </c>
      <c r="AG102" s="180">
        <v>97</v>
      </c>
      <c r="AH102" s="180">
        <v>1</v>
      </c>
      <c r="AI102" s="180">
        <v>82</v>
      </c>
      <c r="AJ102" s="180">
        <v>107</v>
      </c>
      <c r="AK102" s="180">
        <v>12</v>
      </c>
      <c r="AN102" s="183">
        <v>17</v>
      </c>
      <c r="AO102" s="180">
        <v>4</v>
      </c>
      <c r="AP102" s="180">
        <v>4</v>
      </c>
      <c r="AQ102" s="180">
        <v>1</v>
      </c>
      <c r="AR102" s="180">
        <v>4</v>
      </c>
      <c r="AS102" s="180">
        <v>4</v>
      </c>
      <c r="AT102" s="180">
        <v>1</v>
      </c>
      <c r="AU102" s="180">
        <v>74</v>
      </c>
      <c r="AV102" s="180">
        <v>92</v>
      </c>
    </row>
    <row r="103" spans="15:48" x14ac:dyDescent="0.25">
      <c r="AB103" s="183" t="s">
        <v>412</v>
      </c>
      <c r="AC103" s="180">
        <v>83</v>
      </c>
      <c r="AD103" s="180">
        <v>71</v>
      </c>
      <c r="AE103" s="180">
        <v>0</v>
      </c>
      <c r="AF103" s="180">
        <v>90</v>
      </c>
      <c r="AG103" s="180">
        <v>64</v>
      </c>
      <c r="AH103" s="180">
        <v>0</v>
      </c>
      <c r="AI103" s="180">
        <v>29</v>
      </c>
      <c r="AJ103" s="180">
        <v>19</v>
      </c>
      <c r="AK103" s="180">
        <v>10</v>
      </c>
    </row>
    <row r="104" spans="15:48" x14ac:dyDescent="0.25">
      <c r="O104" s="183" t="s">
        <v>675</v>
      </c>
      <c r="P104" s="183">
        <v>1</v>
      </c>
      <c r="Q104" s="183">
        <v>2</v>
      </c>
      <c r="R104" s="183">
        <v>3</v>
      </c>
      <c r="S104" s="183">
        <v>4</v>
      </c>
      <c r="T104" s="183">
        <v>5</v>
      </c>
      <c r="U104" s="183">
        <v>6</v>
      </c>
      <c r="V104" s="183">
        <v>7</v>
      </c>
      <c r="W104" s="183">
        <v>8</v>
      </c>
      <c r="X104" s="183">
        <v>9</v>
      </c>
      <c r="AB104" s="183" t="s">
        <v>696</v>
      </c>
      <c r="AC104" s="197">
        <v>11</v>
      </c>
      <c r="AD104" s="197">
        <v>12</v>
      </c>
      <c r="AE104" s="197">
        <v>13</v>
      </c>
      <c r="AF104" s="197">
        <v>14</v>
      </c>
      <c r="AG104" s="197">
        <v>15</v>
      </c>
      <c r="AH104" s="197">
        <v>16</v>
      </c>
      <c r="AI104" s="197">
        <v>17</v>
      </c>
      <c r="AJ104" s="197">
        <v>18</v>
      </c>
      <c r="AK104" s="197">
        <v>19</v>
      </c>
      <c r="AL104" s="9" t="s">
        <v>4</v>
      </c>
      <c r="AM104" s="9" t="s">
        <v>632</v>
      </c>
    </row>
    <row r="105" spans="15:48" x14ac:dyDescent="0.25">
      <c r="O105" s="183" t="s">
        <v>389</v>
      </c>
      <c r="P105" s="180">
        <v>10</v>
      </c>
      <c r="Q105" s="180">
        <v>650</v>
      </c>
      <c r="R105" s="180">
        <v>687</v>
      </c>
      <c r="S105" s="180">
        <v>475</v>
      </c>
      <c r="T105" s="180">
        <v>683</v>
      </c>
      <c r="U105" s="180">
        <v>687</v>
      </c>
      <c r="V105" s="180">
        <v>511</v>
      </c>
      <c r="W105" s="180">
        <v>455</v>
      </c>
      <c r="X105" s="180">
        <v>365</v>
      </c>
      <c r="AB105" s="183" t="s">
        <v>408</v>
      </c>
      <c r="AC105" s="180">
        <v>242</v>
      </c>
      <c r="AD105" s="180">
        <v>354</v>
      </c>
      <c r="AE105" s="180">
        <v>406</v>
      </c>
      <c r="AF105" s="180">
        <v>483</v>
      </c>
      <c r="AG105" s="180">
        <v>556</v>
      </c>
      <c r="AH105" s="180">
        <v>548</v>
      </c>
      <c r="AI105" s="180">
        <v>431</v>
      </c>
      <c r="AJ105" s="180">
        <v>331</v>
      </c>
      <c r="AK105" s="180">
        <v>286</v>
      </c>
      <c r="AL105" s="180">
        <v>193</v>
      </c>
      <c r="AM105" s="180">
        <v>2809</v>
      </c>
    </row>
    <row r="106" spans="15:48" x14ac:dyDescent="0.25">
      <c r="O106" s="183" t="s">
        <v>394</v>
      </c>
      <c r="P106" s="180">
        <v>902</v>
      </c>
      <c r="Q106" s="180">
        <v>3</v>
      </c>
      <c r="R106" s="180">
        <v>719</v>
      </c>
      <c r="S106" s="180">
        <v>1176</v>
      </c>
      <c r="T106" s="180">
        <v>636</v>
      </c>
      <c r="U106" s="180">
        <v>907</v>
      </c>
      <c r="V106" s="180">
        <v>733</v>
      </c>
      <c r="W106" s="180">
        <v>555</v>
      </c>
      <c r="X106" s="180">
        <v>494</v>
      </c>
      <c r="AB106" s="183" t="s">
        <v>427</v>
      </c>
      <c r="AC106" s="180">
        <v>80</v>
      </c>
      <c r="AD106" s="180">
        <v>95</v>
      </c>
      <c r="AE106" s="180">
        <v>118</v>
      </c>
      <c r="AF106" s="180">
        <v>142</v>
      </c>
      <c r="AG106" s="180">
        <v>144</v>
      </c>
      <c r="AH106" s="180">
        <v>156</v>
      </c>
      <c r="AI106" s="180">
        <v>115</v>
      </c>
      <c r="AJ106" s="180">
        <v>85</v>
      </c>
      <c r="AK106" s="180">
        <v>87</v>
      </c>
      <c r="AL106" s="180">
        <v>60</v>
      </c>
      <c r="AM106" s="180">
        <v>767</v>
      </c>
    </row>
    <row r="107" spans="15:48" x14ac:dyDescent="0.25">
      <c r="O107" s="183" t="s">
        <v>401</v>
      </c>
      <c r="P107" s="180">
        <v>842</v>
      </c>
      <c r="Q107" s="180">
        <v>816</v>
      </c>
      <c r="R107" s="180">
        <v>3</v>
      </c>
      <c r="S107" s="180">
        <v>1189</v>
      </c>
      <c r="T107" s="180">
        <v>1220</v>
      </c>
      <c r="U107" s="180">
        <v>699</v>
      </c>
      <c r="V107" s="180">
        <v>942</v>
      </c>
      <c r="W107" s="180">
        <v>738</v>
      </c>
      <c r="X107" s="180">
        <v>452</v>
      </c>
      <c r="AB107" s="183" t="s">
        <v>410</v>
      </c>
      <c r="AC107" s="180">
        <v>166</v>
      </c>
      <c r="AD107" s="180">
        <v>208</v>
      </c>
      <c r="AE107" s="180">
        <v>248</v>
      </c>
      <c r="AF107" s="180">
        <v>342</v>
      </c>
      <c r="AG107" s="180">
        <v>328</v>
      </c>
      <c r="AH107" s="180">
        <v>312</v>
      </c>
      <c r="AI107" s="180">
        <v>262</v>
      </c>
      <c r="AJ107" s="180">
        <v>224</v>
      </c>
      <c r="AK107" s="180">
        <v>152</v>
      </c>
      <c r="AL107" s="180">
        <v>114</v>
      </c>
      <c r="AM107" s="180">
        <v>1659</v>
      </c>
    </row>
    <row r="108" spans="15:48" x14ac:dyDescent="0.25">
      <c r="O108" s="183" t="s">
        <v>400</v>
      </c>
      <c r="P108" s="180">
        <v>137</v>
      </c>
      <c r="Q108" s="180">
        <v>875</v>
      </c>
      <c r="R108" s="180">
        <v>711</v>
      </c>
      <c r="S108" s="180">
        <v>6</v>
      </c>
      <c r="T108" s="180">
        <v>1139</v>
      </c>
      <c r="U108" s="180">
        <v>997</v>
      </c>
      <c r="V108" s="180">
        <v>688</v>
      </c>
      <c r="W108" s="180">
        <v>778</v>
      </c>
      <c r="X108" s="180">
        <v>541</v>
      </c>
      <c r="AB108" s="183" t="s">
        <v>409</v>
      </c>
      <c r="AC108" s="180">
        <v>129</v>
      </c>
      <c r="AD108" s="180">
        <v>191</v>
      </c>
      <c r="AE108" s="180">
        <v>203</v>
      </c>
      <c r="AF108" s="180">
        <v>274</v>
      </c>
      <c r="AG108" s="180">
        <v>301</v>
      </c>
      <c r="AH108" s="180">
        <v>278</v>
      </c>
      <c r="AI108" s="180">
        <v>238</v>
      </c>
      <c r="AJ108" s="180">
        <v>189</v>
      </c>
      <c r="AK108" s="180">
        <v>163</v>
      </c>
      <c r="AL108" s="180">
        <v>134</v>
      </c>
      <c r="AM108" s="180">
        <v>1596</v>
      </c>
    </row>
    <row r="109" spans="15:48" x14ac:dyDescent="0.25">
      <c r="O109" s="183" t="s">
        <v>403</v>
      </c>
      <c r="P109" s="180">
        <v>711</v>
      </c>
      <c r="Q109" s="180">
        <v>571</v>
      </c>
      <c r="R109" s="180">
        <v>999</v>
      </c>
      <c r="S109" s="180">
        <v>1245</v>
      </c>
      <c r="T109" s="180">
        <v>4</v>
      </c>
      <c r="U109" s="180">
        <v>1231</v>
      </c>
      <c r="V109" s="180">
        <v>1048</v>
      </c>
      <c r="W109" s="180">
        <v>556</v>
      </c>
      <c r="X109" s="180">
        <v>745</v>
      </c>
      <c r="AB109" s="183" t="s">
        <v>411</v>
      </c>
      <c r="AC109" s="180">
        <v>214</v>
      </c>
      <c r="AD109" s="180">
        <v>323</v>
      </c>
      <c r="AE109" s="180">
        <v>374</v>
      </c>
      <c r="AF109" s="180">
        <v>478</v>
      </c>
      <c r="AG109" s="180">
        <v>463</v>
      </c>
      <c r="AH109" s="180">
        <v>493</v>
      </c>
      <c r="AI109" s="180">
        <v>395</v>
      </c>
      <c r="AJ109" s="180">
        <v>308</v>
      </c>
      <c r="AK109" s="180">
        <v>257</v>
      </c>
      <c r="AL109" s="180">
        <v>210</v>
      </c>
      <c r="AM109" s="180">
        <v>2502</v>
      </c>
    </row>
    <row r="110" spans="15:48" x14ac:dyDescent="0.25">
      <c r="O110" s="183" t="s">
        <v>392</v>
      </c>
      <c r="P110" s="180">
        <v>10</v>
      </c>
      <c r="Q110" s="180">
        <v>3</v>
      </c>
      <c r="R110" s="180">
        <v>155</v>
      </c>
      <c r="S110" s="180">
        <v>152</v>
      </c>
      <c r="T110" s="180">
        <v>175</v>
      </c>
      <c r="U110" s="180">
        <v>184</v>
      </c>
      <c r="V110" s="180">
        <v>132</v>
      </c>
      <c r="W110" s="180">
        <v>127</v>
      </c>
      <c r="X110" s="180">
        <v>85</v>
      </c>
      <c r="AB110" s="183" t="s">
        <v>414</v>
      </c>
      <c r="AC110" s="180">
        <v>59</v>
      </c>
      <c r="AD110" s="180">
        <v>69</v>
      </c>
      <c r="AE110" s="180">
        <v>92</v>
      </c>
      <c r="AF110" s="180">
        <v>124</v>
      </c>
      <c r="AG110" s="180">
        <v>103</v>
      </c>
      <c r="AH110" s="180">
        <v>105</v>
      </c>
      <c r="AI110" s="180">
        <v>95</v>
      </c>
      <c r="AJ110" s="180">
        <v>72</v>
      </c>
      <c r="AK110" s="180">
        <v>48</v>
      </c>
      <c r="AL110" s="180">
        <v>62</v>
      </c>
      <c r="AM110" s="180">
        <v>594</v>
      </c>
    </row>
    <row r="111" spans="15:48" x14ac:dyDescent="0.25">
      <c r="O111" s="183" t="s">
        <v>388</v>
      </c>
      <c r="P111" s="180">
        <v>1</v>
      </c>
      <c r="Q111" s="180">
        <v>0</v>
      </c>
      <c r="R111" s="180">
        <v>83</v>
      </c>
      <c r="S111" s="180">
        <v>57</v>
      </c>
      <c r="T111" s="180">
        <v>67</v>
      </c>
      <c r="U111" s="180">
        <v>129</v>
      </c>
      <c r="V111" s="180">
        <v>71</v>
      </c>
      <c r="W111" s="180">
        <v>71</v>
      </c>
      <c r="X111" s="180">
        <v>54</v>
      </c>
      <c r="AB111" s="183" t="s">
        <v>415</v>
      </c>
      <c r="AC111" s="180">
        <v>178</v>
      </c>
      <c r="AD111" s="180">
        <v>240</v>
      </c>
      <c r="AE111" s="180">
        <v>264</v>
      </c>
      <c r="AF111" s="180">
        <v>369</v>
      </c>
      <c r="AG111" s="180">
        <v>378</v>
      </c>
      <c r="AH111" s="180">
        <v>357</v>
      </c>
      <c r="AI111" s="180">
        <v>282</v>
      </c>
      <c r="AJ111" s="180">
        <v>225</v>
      </c>
      <c r="AK111" s="180">
        <v>189</v>
      </c>
      <c r="AL111" s="180">
        <v>123</v>
      </c>
      <c r="AM111" s="180">
        <v>1824</v>
      </c>
    </row>
    <row r="112" spans="15:48" x14ac:dyDescent="0.25">
      <c r="O112" s="183" t="s">
        <v>397</v>
      </c>
      <c r="P112" s="180">
        <v>10</v>
      </c>
      <c r="Q112" s="180">
        <v>7</v>
      </c>
      <c r="R112" s="180">
        <v>145</v>
      </c>
      <c r="S112" s="180">
        <v>1</v>
      </c>
      <c r="T112" s="180">
        <v>127</v>
      </c>
      <c r="U112" s="180">
        <v>233</v>
      </c>
      <c r="V112" s="180">
        <v>95</v>
      </c>
      <c r="W112" s="180">
        <v>116</v>
      </c>
      <c r="X112" s="180">
        <v>102</v>
      </c>
      <c r="AB112" s="183" t="s">
        <v>419</v>
      </c>
      <c r="AC112" s="180">
        <v>96</v>
      </c>
      <c r="AD112" s="180">
        <v>131</v>
      </c>
      <c r="AE112" s="180">
        <v>137</v>
      </c>
      <c r="AF112" s="180">
        <v>197</v>
      </c>
      <c r="AG112" s="180">
        <v>201</v>
      </c>
      <c r="AH112" s="180">
        <v>186</v>
      </c>
      <c r="AI112" s="180">
        <v>161</v>
      </c>
      <c r="AJ112" s="180">
        <v>121</v>
      </c>
      <c r="AK112" s="180">
        <v>86</v>
      </c>
      <c r="AL112" s="180">
        <v>91</v>
      </c>
      <c r="AM112" s="180">
        <v>1006</v>
      </c>
    </row>
    <row r="113" spans="15:39" x14ac:dyDescent="0.25">
      <c r="O113" s="183" t="s">
        <v>390</v>
      </c>
      <c r="P113" s="180">
        <v>36</v>
      </c>
      <c r="Q113" s="180">
        <v>0</v>
      </c>
      <c r="R113" s="180">
        <v>39</v>
      </c>
      <c r="S113" s="180">
        <v>4</v>
      </c>
      <c r="T113" s="180">
        <v>65</v>
      </c>
      <c r="U113" s="180">
        <v>53</v>
      </c>
      <c r="V113" s="180">
        <v>17</v>
      </c>
      <c r="W113" s="180">
        <v>68</v>
      </c>
      <c r="X113" s="180">
        <v>41</v>
      </c>
      <c r="AB113" s="183" t="s">
        <v>413</v>
      </c>
      <c r="AC113" s="180">
        <v>272</v>
      </c>
      <c r="AD113" s="180">
        <v>352</v>
      </c>
      <c r="AE113" s="180">
        <v>491</v>
      </c>
      <c r="AF113" s="180">
        <v>566</v>
      </c>
      <c r="AG113" s="180">
        <v>594</v>
      </c>
      <c r="AH113" s="180">
        <v>604</v>
      </c>
      <c r="AI113" s="180">
        <v>461</v>
      </c>
      <c r="AJ113" s="180">
        <v>396</v>
      </c>
      <c r="AK113" s="180">
        <v>306</v>
      </c>
      <c r="AL113" s="180">
        <v>227</v>
      </c>
      <c r="AM113" s="180">
        <v>3084</v>
      </c>
    </row>
    <row r="114" spans="15:39" x14ac:dyDescent="0.25">
      <c r="O114" s="183" t="s">
        <v>393</v>
      </c>
      <c r="P114" s="180">
        <v>2</v>
      </c>
      <c r="Q114" s="180">
        <v>222</v>
      </c>
      <c r="R114" s="180">
        <v>0</v>
      </c>
      <c r="S114" s="180">
        <v>141</v>
      </c>
      <c r="T114" s="180">
        <v>349</v>
      </c>
      <c r="U114" s="180">
        <v>136</v>
      </c>
      <c r="V114" s="180">
        <v>168</v>
      </c>
      <c r="W114" s="180">
        <v>175</v>
      </c>
      <c r="X114" s="180">
        <v>86</v>
      </c>
      <c r="AB114" s="183" t="s">
        <v>417</v>
      </c>
      <c r="AC114" s="180">
        <v>43</v>
      </c>
      <c r="AD114" s="180">
        <v>44</v>
      </c>
      <c r="AE114" s="180">
        <v>45</v>
      </c>
      <c r="AF114" s="180">
        <v>71</v>
      </c>
      <c r="AG114" s="180">
        <v>72</v>
      </c>
      <c r="AH114" s="180">
        <v>64</v>
      </c>
      <c r="AI114" s="180">
        <v>50</v>
      </c>
      <c r="AJ114" s="180">
        <v>64</v>
      </c>
      <c r="AK114" s="180">
        <v>44</v>
      </c>
      <c r="AL114" s="180">
        <v>39</v>
      </c>
      <c r="AM114" s="180">
        <v>383</v>
      </c>
    </row>
    <row r="115" spans="15:39" x14ac:dyDescent="0.25">
      <c r="O115" s="183" t="s">
        <v>404</v>
      </c>
      <c r="P115" s="180">
        <v>2</v>
      </c>
      <c r="Q115" s="180">
        <v>16</v>
      </c>
      <c r="R115" s="180">
        <v>0</v>
      </c>
      <c r="S115" s="180">
        <v>69</v>
      </c>
      <c r="T115" s="180">
        <v>56</v>
      </c>
      <c r="U115" s="180">
        <v>42</v>
      </c>
      <c r="V115" s="180">
        <v>70</v>
      </c>
      <c r="W115" s="180">
        <v>51</v>
      </c>
      <c r="X115" s="180">
        <v>42</v>
      </c>
      <c r="AB115" s="183" t="s">
        <v>407</v>
      </c>
      <c r="AC115" s="180">
        <v>195</v>
      </c>
      <c r="AD115" s="180">
        <v>278</v>
      </c>
      <c r="AE115" s="180">
        <v>381</v>
      </c>
      <c r="AF115" s="180">
        <v>437</v>
      </c>
      <c r="AG115" s="180">
        <v>448</v>
      </c>
      <c r="AH115" s="180">
        <v>453</v>
      </c>
      <c r="AI115" s="180">
        <v>366</v>
      </c>
      <c r="AJ115" s="180">
        <v>310</v>
      </c>
      <c r="AK115" s="180">
        <v>225</v>
      </c>
      <c r="AL115" s="180">
        <v>173</v>
      </c>
      <c r="AM115" s="180">
        <v>2316</v>
      </c>
    </row>
    <row r="116" spans="15:39" x14ac:dyDescent="0.25">
      <c r="O116" s="183" t="s">
        <v>399</v>
      </c>
      <c r="P116" s="180">
        <v>35</v>
      </c>
      <c r="Q116" s="180">
        <v>32</v>
      </c>
      <c r="R116" s="180">
        <v>2</v>
      </c>
      <c r="S116" s="180">
        <v>135</v>
      </c>
      <c r="T116" s="180">
        <v>0</v>
      </c>
      <c r="U116" s="180">
        <v>95</v>
      </c>
      <c r="V116" s="180">
        <v>146</v>
      </c>
      <c r="W116" s="180">
        <v>52</v>
      </c>
      <c r="X116" s="180">
        <v>90</v>
      </c>
      <c r="AB116" s="183" t="s">
        <v>418</v>
      </c>
      <c r="AC116" s="180">
        <v>62</v>
      </c>
      <c r="AD116" s="180">
        <v>69</v>
      </c>
      <c r="AE116" s="180">
        <v>79</v>
      </c>
      <c r="AF116" s="180">
        <v>107</v>
      </c>
      <c r="AG116" s="180">
        <v>111</v>
      </c>
      <c r="AH116" s="180">
        <v>109</v>
      </c>
      <c r="AI116" s="180">
        <v>86</v>
      </c>
      <c r="AJ116" s="180">
        <v>78</v>
      </c>
      <c r="AK116" s="180">
        <v>54</v>
      </c>
      <c r="AL116" s="180">
        <v>60</v>
      </c>
      <c r="AM116" s="180">
        <v>632</v>
      </c>
    </row>
    <row r="117" spans="15:39" x14ac:dyDescent="0.25">
      <c r="O117" s="183" t="s">
        <v>396</v>
      </c>
      <c r="P117" s="180">
        <v>88</v>
      </c>
      <c r="Q117" s="180">
        <v>37</v>
      </c>
      <c r="R117" s="180">
        <v>0</v>
      </c>
      <c r="S117" s="180">
        <v>90</v>
      </c>
      <c r="T117" s="180">
        <v>2</v>
      </c>
      <c r="U117" s="180">
        <v>60</v>
      </c>
      <c r="V117" s="180">
        <v>35</v>
      </c>
      <c r="W117" s="180">
        <v>17</v>
      </c>
      <c r="X117" s="180">
        <v>42</v>
      </c>
      <c r="AB117" s="9" t="s">
        <v>416</v>
      </c>
      <c r="AC117" s="180">
        <v>106</v>
      </c>
      <c r="AD117" s="180">
        <v>155</v>
      </c>
      <c r="AE117" s="180">
        <v>213</v>
      </c>
      <c r="AF117" s="180">
        <v>235</v>
      </c>
      <c r="AG117" s="180">
        <v>240</v>
      </c>
      <c r="AH117" s="180">
        <v>268</v>
      </c>
      <c r="AI117" s="180">
        <v>207</v>
      </c>
      <c r="AJ117" s="180">
        <v>172</v>
      </c>
      <c r="AK117" s="180">
        <v>126</v>
      </c>
      <c r="AL117" s="180">
        <v>104</v>
      </c>
      <c r="AM117" s="180">
        <v>1224</v>
      </c>
    </row>
    <row r="118" spans="15:39" x14ac:dyDescent="0.25">
      <c r="O118" s="183" t="s">
        <v>395</v>
      </c>
      <c r="P118" s="180">
        <v>31</v>
      </c>
      <c r="Q118" s="180">
        <v>1</v>
      </c>
      <c r="R118" s="180">
        <v>0</v>
      </c>
      <c r="S118" s="180">
        <v>81</v>
      </c>
      <c r="T118" s="180">
        <v>48</v>
      </c>
      <c r="U118" s="180">
        <v>51</v>
      </c>
      <c r="V118" s="180">
        <v>64</v>
      </c>
      <c r="W118" s="180">
        <v>27</v>
      </c>
      <c r="X118" s="180">
        <v>24</v>
      </c>
      <c r="AB118" s="183" t="s">
        <v>412</v>
      </c>
      <c r="AC118" s="180">
        <v>117</v>
      </c>
      <c r="AD118" s="180">
        <v>125</v>
      </c>
      <c r="AE118" s="180">
        <v>181</v>
      </c>
      <c r="AF118" s="180">
        <v>200</v>
      </c>
      <c r="AG118" s="180">
        <v>176</v>
      </c>
      <c r="AH118" s="180">
        <v>211</v>
      </c>
      <c r="AI118" s="180">
        <v>148</v>
      </c>
      <c r="AJ118" s="180">
        <v>125</v>
      </c>
      <c r="AK118" s="180">
        <v>100</v>
      </c>
      <c r="AL118" s="180">
        <v>79</v>
      </c>
      <c r="AM118" s="180">
        <v>998</v>
      </c>
    </row>
    <row r="119" spans="15:39" x14ac:dyDescent="0.25">
      <c r="O119" s="183" t="s">
        <v>398</v>
      </c>
      <c r="P119" s="180">
        <v>49</v>
      </c>
      <c r="Q119" s="180">
        <v>0</v>
      </c>
      <c r="R119" s="180">
        <v>0</v>
      </c>
      <c r="S119" s="180">
        <v>77</v>
      </c>
      <c r="T119" s="180">
        <v>21</v>
      </c>
      <c r="U119" s="180">
        <v>31</v>
      </c>
      <c r="V119" s="180">
        <v>48</v>
      </c>
      <c r="W119" s="180">
        <v>25</v>
      </c>
      <c r="X119" s="180">
        <v>31</v>
      </c>
    </row>
    <row r="120" spans="15:39" x14ac:dyDescent="0.25">
      <c r="O120" s="183" t="s">
        <v>406</v>
      </c>
      <c r="P120" s="180">
        <v>4</v>
      </c>
      <c r="Q120" s="180">
        <v>25</v>
      </c>
      <c r="R120" s="180">
        <v>3</v>
      </c>
      <c r="S120" s="180">
        <v>0</v>
      </c>
      <c r="T120" s="180">
        <v>54</v>
      </c>
      <c r="U120" s="180">
        <v>23</v>
      </c>
      <c r="V120" s="180">
        <v>17</v>
      </c>
      <c r="W120" s="180">
        <v>32</v>
      </c>
      <c r="X120" s="180">
        <v>17</v>
      </c>
    </row>
    <row r="121" spans="15:39" x14ac:dyDescent="0.25">
      <c r="O121" s="183" t="s">
        <v>391</v>
      </c>
      <c r="P121" s="180">
        <v>13</v>
      </c>
      <c r="Q121" s="180">
        <v>43</v>
      </c>
      <c r="R121" s="180">
        <v>0</v>
      </c>
      <c r="S121" s="180">
        <v>0</v>
      </c>
      <c r="T121" s="180">
        <v>58</v>
      </c>
      <c r="U121" s="180">
        <v>18</v>
      </c>
      <c r="V121" s="180">
        <v>8</v>
      </c>
      <c r="W121" s="180">
        <v>33</v>
      </c>
      <c r="X121" s="180">
        <v>21</v>
      </c>
    </row>
    <row r="122" spans="15:39" x14ac:dyDescent="0.25">
      <c r="O122" s="183" t="s">
        <v>405</v>
      </c>
      <c r="P122" s="180">
        <v>12</v>
      </c>
      <c r="Q122" s="180">
        <v>10</v>
      </c>
      <c r="R122" s="180">
        <v>63</v>
      </c>
      <c r="S122" s="180">
        <v>0</v>
      </c>
      <c r="T122" s="180">
        <v>0</v>
      </c>
      <c r="U122" s="180">
        <v>78</v>
      </c>
      <c r="V122" s="180">
        <v>21</v>
      </c>
      <c r="W122" s="180">
        <v>21</v>
      </c>
      <c r="X122" s="180">
        <v>37</v>
      </c>
    </row>
    <row r="123" spans="15:39" x14ac:dyDescent="0.25">
      <c r="O123" s="183" t="s">
        <v>402</v>
      </c>
      <c r="P123" s="180">
        <v>4</v>
      </c>
      <c r="Q123" s="180">
        <v>13</v>
      </c>
      <c r="R123" s="180">
        <v>16</v>
      </c>
      <c r="S123" s="180">
        <v>1</v>
      </c>
      <c r="T123" s="180">
        <v>1</v>
      </c>
      <c r="U123" s="180">
        <v>17</v>
      </c>
      <c r="V123" s="180">
        <v>5</v>
      </c>
      <c r="W123" s="180">
        <v>9</v>
      </c>
      <c r="X123" s="180">
        <v>9</v>
      </c>
    </row>
    <row r="124" spans="15:39" x14ac:dyDescent="0.25">
      <c r="O124" s="183" t="s">
        <v>675</v>
      </c>
      <c r="P124" s="183">
        <v>11</v>
      </c>
      <c r="Q124" s="183">
        <v>12</v>
      </c>
      <c r="R124" s="183">
        <v>13</v>
      </c>
      <c r="S124" s="183">
        <v>14</v>
      </c>
      <c r="T124" s="183">
        <v>15</v>
      </c>
      <c r="U124" s="183">
        <v>16</v>
      </c>
      <c r="V124" s="183">
        <v>17</v>
      </c>
      <c r="W124" s="183">
        <v>18</v>
      </c>
      <c r="X124" s="183">
        <v>19</v>
      </c>
      <c r="Y124" s="183" t="s">
        <v>4</v>
      </c>
      <c r="Z124" s="183" t="s">
        <v>632</v>
      </c>
    </row>
    <row r="125" spans="15:39" x14ac:dyDescent="0.25">
      <c r="O125" s="183" t="s">
        <v>389</v>
      </c>
      <c r="P125" s="180">
        <v>751</v>
      </c>
      <c r="Q125" s="180">
        <v>961</v>
      </c>
      <c r="R125" s="180">
        <v>1091</v>
      </c>
      <c r="S125" s="180">
        <v>1438</v>
      </c>
      <c r="T125" s="180">
        <v>1487</v>
      </c>
      <c r="U125" s="180">
        <v>1438</v>
      </c>
      <c r="V125" s="180">
        <v>1128</v>
      </c>
      <c r="W125" s="180">
        <v>986</v>
      </c>
      <c r="X125" s="180">
        <v>718</v>
      </c>
      <c r="Y125" s="180">
        <v>725</v>
      </c>
      <c r="Z125" s="180">
        <v>8484</v>
      </c>
    </row>
    <row r="126" spans="15:39" x14ac:dyDescent="0.25">
      <c r="O126" s="183" t="s">
        <v>394</v>
      </c>
      <c r="P126" s="180">
        <v>1000</v>
      </c>
      <c r="Q126" s="180">
        <v>1331</v>
      </c>
      <c r="R126" s="180">
        <v>1521</v>
      </c>
      <c r="S126" s="180">
        <v>1948</v>
      </c>
      <c r="T126" s="180">
        <v>2008</v>
      </c>
      <c r="U126" s="180">
        <v>1919</v>
      </c>
      <c r="V126" s="180">
        <v>1547</v>
      </c>
      <c r="W126" s="180">
        <v>1256</v>
      </c>
      <c r="X126" s="180">
        <v>965</v>
      </c>
      <c r="Y126" s="180">
        <v>879</v>
      </c>
      <c r="Z126" s="180">
        <v>11274</v>
      </c>
    </row>
    <row r="127" spans="15:39" x14ac:dyDescent="0.25">
      <c r="O127" s="183" t="s">
        <v>401</v>
      </c>
      <c r="P127" s="180">
        <v>1182</v>
      </c>
      <c r="Q127" s="180">
        <v>1548</v>
      </c>
      <c r="R127" s="180">
        <v>1923</v>
      </c>
      <c r="S127" s="180">
        <v>2259</v>
      </c>
      <c r="T127" s="180">
        <v>2366</v>
      </c>
      <c r="U127" s="180">
        <v>2304</v>
      </c>
      <c r="V127" s="180">
        <v>1873</v>
      </c>
      <c r="W127" s="180">
        <v>1519</v>
      </c>
      <c r="X127" s="180">
        <v>1133</v>
      </c>
      <c r="Y127" s="180">
        <v>1002</v>
      </c>
      <c r="Z127" s="180">
        <v>13157</v>
      </c>
    </row>
    <row r="128" spans="15:39" x14ac:dyDescent="0.25">
      <c r="O128" s="183" t="s">
        <v>400</v>
      </c>
      <c r="P128" s="180">
        <v>1105</v>
      </c>
      <c r="Q128" s="180">
        <v>1392</v>
      </c>
      <c r="R128" s="180">
        <v>1910</v>
      </c>
      <c r="S128" s="180">
        <v>2189</v>
      </c>
      <c r="T128" s="180">
        <v>2165</v>
      </c>
      <c r="U128" s="180">
        <v>2313</v>
      </c>
      <c r="V128" s="180">
        <v>1802</v>
      </c>
      <c r="W128" s="180">
        <v>1453</v>
      </c>
      <c r="X128" s="180">
        <v>1113</v>
      </c>
      <c r="Y128" s="180">
        <v>931</v>
      </c>
      <c r="Z128" s="180">
        <v>12261</v>
      </c>
    </row>
    <row r="129" spans="15:26" x14ac:dyDescent="0.25">
      <c r="O129" s="183" t="s">
        <v>403</v>
      </c>
      <c r="P129" s="180">
        <v>1260</v>
      </c>
      <c r="Q129" s="180">
        <v>1676</v>
      </c>
      <c r="R129" s="180">
        <v>1997</v>
      </c>
      <c r="S129" s="180">
        <v>2596</v>
      </c>
      <c r="T129" s="180">
        <v>2588</v>
      </c>
      <c r="U129" s="180">
        <v>2423</v>
      </c>
      <c r="V129" s="180">
        <v>2106</v>
      </c>
      <c r="W129" s="180">
        <v>1751</v>
      </c>
      <c r="X129" s="180">
        <v>1269</v>
      </c>
      <c r="Y129" s="180">
        <v>1148</v>
      </c>
      <c r="Z129" s="180">
        <v>14436</v>
      </c>
    </row>
    <row r="130" spans="15:26" x14ac:dyDescent="0.25">
      <c r="O130" s="183" t="s">
        <v>392</v>
      </c>
      <c r="P130" s="180">
        <v>153</v>
      </c>
      <c r="Q130" s="180">
        <v>277</v>
      </c>
      <c r="R130" s="180">
        <v>265</v>
      </c>
      <c r="S130" s="180">
        <v>331</v>
      </c>
      <c r="T130" s="180">
        <v>410</v>
      </c>
      <c r="U130" s="180">
        <v>337</v>
      </c>
      <c r="V130" s="180">
        <v>270</v>
      </c>
      <c r="W130" s="180">
        <v>212</v>
      </c>
      <c r="X130" s="180">
        <v>163</v>
      </c>
      <c r="Y130" s="180">
        <v>157</v>
      </c>
      <c r="Z130" s="180">
        <v>1981</v>
      </c>
    </row>
    <row r="131" spans="15:26" x14ac:dyDescent="0.25">
      <c r="O131" s="183" t="s">
        <v>388</v>
      </c>
      <c r="P131" s="180">
        <v>121</v>
      </c>
      <c r="Q131" s="180">
        <v>157</v>
      </c>
      <c r="R131" s="180">
        <v>172</v>
      </c>
      <c r="S131" s="180">
        <v>206</v>
      </c>
      <c r="T131" s="180">
        <v>241</v>
      </c>
      <c r="U131" s="180">
        <v>233</v>
      </c>
      <c r="V131" s="180">
        <v>150</v>
      </c>
      <c r="W131" s="180">
        <v>155</v>
      </c>
      <c r="X131" s="180">
        <v>131</v>
      </c>
      <c r="Y131" s="180">
        <v>96</v>
      </c>
      <c r="Z131" s="180">
        <v>1166</v>
      </c>
    </row>
    <row r="132" spans="15:26" x14ac:dyDescent="0.25">
      <c r="O132" s="183" t="s">
        <v>397</v>
      </c>
      <c r="P132" s="180">
        <v>163</v>
      </c>
      <c r="Q132" s="180">
        <v>188</v>
      </c>
      <c r="R132" s="180">
        <v>257</v>
      </c>
      <c r="S132" s="180">
        <v>316</v>
      </c>
      <c r="T132" s="180">
        <v>296</v>
      </c>
      <c r="U132" s="180">
        <v>343</v>
      </c>
      <c r="V132" s="180">
        <v>245</v>
      </c>
      <c r="W132" s="180">
        <v>191</v>
      </c>
      <c r="X132" s="180">
        <v>168</v>
      </c>
      <c r="Y132" s="180">
        <v>152</v>
      </c>
      <c r="Z132" s="180">
        <v>1723</v>
      </c>
    </row>
    <row r="133" spans="15:26" x14ac:dyDescent="0.25">
      <c r="O133" s="183" t="s">
        <v>390</v>
      </c>
      <c r="P133" s="180">
        <v>78</v>
      </c>
      <c r="Q133" s="180">
        <v>96</v>
      </c>
      <c r="R133" s="180">
        <v>90</v>
      </c>
      <c r="S133" s="180">
        <v>127</v>
      </c>
      <c r="T133" s="180">
        <v>153</v>
      </c>
      <c r="U133" s="180">
        <v>139</v>
      </c>
      <c r="V133" s="180">
        <v>97</v>
      </c>
      <c r="W133" s="180">
        <v>102</v>
      </c>
      <c r="X133" s="180">
        <v>84</v>
      </c>
      <c r="Y133" s="180">
        <v>73</v>
      </c>
      <c r="Z133" s="180">
        <v>752</v>
      </c>
    </row>
    <row r="134" spans="15:26" x14ac:dyDescent="0.25">
      <c r="O134" s="183" t="s">
        <v>393</v>
      </c>
      <c r="P134" s="180">
        <v>218</v>
      </c>
      <c r="Q134" s="180">
        <v>312</v>
      </c>
      <c r="R134" s="180">
        <v>368</v>
      </c>
      <c r="S134" s="180">
        <v>462</v>
      </c>
      <c r="T134" s="180">
        <v>485</v>
      </c>
      <c r="U134" s="180">
        <v>441</v>
      </c>
      <c r="V134" s="180">
        <v>384</v>
      </c>
      <c r="W134" s="180">
        <v>310</v>
      </c>
      <c r="X134" s="180">
        <v>215</v>
      </c>
      <c r="Y134" s="180">
        <v>172</v>
      </c>
      <c r="Z134" s="180">
        <v>2510</v>
      </c>
    </row>
    <row r="135" spans="15:26" x14ac:dyDescent="0.25">
      <c r="O135" s="183" t="s">
        <v>404</v>
      </c>
      <c r="P135" s="180">
        <v>76</v>
      </c>
      <c r="Q135" s="180">
        <v>96</v>
      </c>
      <c r="R135" s="180">
        <v>102</v>
      </c>
      <c r="S135" s="180">
        <v>137</v>
      </c>
      <c r="T135" s="180">
        <v>163</v>
      </c>
      <c r="U135" s="180">
        <v>131</v>
      </c>
      <c r="V135" s="180">
        <v>100</v>
      </c>
      <c r="W135" s="180">
        <v>114</v>
      </c>
      <c r="X135" s="180">
        <v>70</v>
      </c>
      <c r="Y135" s="180">
        <v>66</v>
      </c>
      <c r="Z135" s="180">
        <v>756</v>
      </c>
    </row>
    <row r="136" spans="15:26" x14ac:dyDescent="0.25">
      <c r="O136" s="183" t="s">
        <v>399</v>
      </c>
      <c r="P136" s="180">
        <v>118</v>
      </c>
      <c r="Q136" s="180">
        <v>161</v>
      </c>
      <c r="R136" s="180">
        <v>194</v>
      </c>
      <c r="S136" s="180">
        <v>239</v>
      </c>
      <c r="T136" s="180">
        <v>246</v>
      </c>
      <c r="U136" s="180">
        <v>232</v>
      </c>
      <c r="V136" s="180">
        <v>177</v>
      </c>
      <c r="W136" s="180">
        <v>171</v>
      </c>
      <c r="X136" s="180">
        <v>125</v>
      </c>
      <c r="Y136" s="180">
        <v>133</v>
      </c>
      <c r="Z136" s="180">
        <v>1314</v>
      </c>
    </row>
    <row r="137" spans="15:26" x14ac:dyDescent="0.25">
      <c r="O137" s="183" t="s">
        <v>396</v>
      </c>
      <c r="P137" s="180">
        <v>69</v>
      </c>
      <c r="Q137" s="180">
        <v>98</v>
      </c>
      <c r="R137" s="180">
        <v>97</v>
      </c>
      <c r="S137" s="180">
        <v>133</v>
      </c>
      <c r="T137" s="180">
        <v>147</v>
      </c>
      <c r="U137" s="180">
        <v>146</v>
      </c>
      <c r="V137" s="180">
        <v>92</v>
      </c>
      <c r="W137" s="180">
        <v>108</v>
      </c>
      <c r="X137" s="180">
        <v>78</v>
      </c>
      <c r="Y137" s="180">
        <v>77</v>
      </c>
      <c r="Z137" s="180">
        <v>790</v>
      </c>
    </row>
    <row r="138" spans="15:26" x14ac:dyDescent="0.25">
      <c r="O138" s="183" t="s">
        <v>395</v>
      </c>
      <c r="P138" s="180">
        <v>56</v>
      </c>
      <c r="Q138" s="180">
        <v>78</v>
      </c>
      <c r="R138" s="180">
        <v>79</v>
      </c>
      <c r="S138" s="180">
        <v>113</v>
      </c>
      <c r="T138" s="180">
        <v>118</v>
      </c>
      <c r="U138" s="180">
        <v>115</v>
      </c>
      <c r="V138" s="180">
        <v>91</v>
      </c>
      <c r="W138" s="180">
        <v>68</v>
      </c>
      <c r="X138" s="180">
        <v>59</v>
      </c>
      <c r="Y138" s="180">
        <v>53</v>
      </c>
      <c r="Z138" s="180">
        <v>647</v>
      </c>
    </row>
    <row r="139" spans="15:26" x14ac:dyDescent="0.25">
      <c r="O139" s="183" t="s">
        <v>398</v>
      </c>
      <c r="P139" s="180">
        <v>63</v>
      </c>
      <c r="Q139" s="180">
        <v>75</v>
      </c>
      <c r="R139" s="180">
        <v>70</v>
      </c>
      <c r="S139" s="180">
        <v>110</v>
      </c>
      <c r="T139" s="180">
        <v>115</v>
      </c>
      <c r="U139" s="180">
        <v>103</v>
      </c>
      <c r="V139" s="180">
        <v>78</v>
      </c>
      <c r="W139" s="180">
        <v>69</v>
      </c>
      <c r="X139" s="180">
        <v>51</v>
      </c>
      <c r="Y139" s="180">
        <v>49</v>
      </c>
      <c r="Z139" s="180">
        <v>560</v>
      </c>
    </row>
    <row r="140" spans="15:26" x14ac:dyDescent="0.25">
      <c r="O140" s="183" t="s">
        <v>406</v>
      </c>
      <c r="P140" s="180">
        <v>36</v>
      </c>
      <c r="Q140" s="180">
        <v>38</v>
      </c>
      <c r="R140" s="180">
        <v>47</v>
      </c>
      <c r="S140" s="180">
        <v>53</v>
      </c>
      <c r="T140" s="180">
        <v>68</v>
      </c>
      <c r="U140" s="180">
        <v>64</v>
      </c>
      <c r="V140" s="180">
        <v>40</v>
      </c>
      <c r="W140" s="180">
        <v>48</v>
      </c>
      <c r="X140" s="180">
        <v>34</v>
      </c>
      <c r="Y140" s="180">
        <v>42</v>
      </c>
      <c r="Z140" s="180">
        <v>354</v>
      </c>
    </row>
    <row r="141" spans="15:26" x14ac:dyDescent="0.25">
      <c r="O141" s="183" t="s">
        <v>391</v>
      </c>
      <c r="P141" s="180">
        <v>35</v>
      </c>
      <c r="Q141" s="180">
        <v>37</v>
      </c>
      <c r="R141" s="180">
        <v>47</v>
      </c>
      <c r="S141" s="180">
        <v>60</v>
      </c>
      <c r="T141" s="180">
        <v>73</v>
      </c>
      <c r="U141" s="180">
        <v>65</v>
      </c>
      <c r="V141" s="180">
        <v>42</v>
      </c>
      <c r="W141" s="180">
        <v>56</v>
      </c>
      <c r="X141" s="180">
        <v>37</v>
      </c>
      <c r="Y141" s="180">
        <v>61</v>
      </c>
      <c r="Z141" s="180">
        <v>406</v>
      </c>
    </row>
    <row r="142" spans="15:26" x14ac:dyDescent="0.25">
      <c r="O142" s="183" t="s">
        <v>405</v>
      </c>
      <c r="P142" s="180">
        <v>47</v>
      </c>
      <c r="Q142" s="180">
        <v>55</v>
      </c>
      <c r="R142" s="180">
        <v>47</v>
      </c>
      <c r="S142" s="180">
        <v>69</v>
      </c>
      <c r="T142" s="180">
        <v>77</v>
      </c>
      <c r="U142" s="180">
        <v>57</v>
      </c>
      <c r="V142" s="180">
        <v>53</v>
      </c>
      <c r="W142" s="180">
        <v>54</v>
      </c>
      <c r="X142" s="180">
        <v>29</v>
      </c>
      <c r="Y142" s="180">
        <v>64</v>
      </c>
      <c r="Z142" s="180">
        <v>478</v>
      </c>
    </row>
    <row r="143" spans="15:26" x14ac:dyDescent="0.25">
      <c r="O143" s="183" t="s">
        <v>402</v>
      </c>
      <c r="P143" s="180">
        <v>25</v>
      </c>
      <c r="Q143" s="180">
        <v>19</v>
      </c>
      <c r="R143" s="180">
        <v>34</v>
      </c>
      <c r="S143" s="180">
        <v>32</v>
      </c>
      <c r="T143" s="180">
        <v>33</v>
      </c>
      <c r="U143" s="180">
        <v>43</v>
      </c>
      <c r="V143" s="180">
        <v>18</v>
      </c>
      <c r="W143" s="180">
        <v>30</v>
      </c>
      <c r="X143" s="180">
        <v>25</v>
      </c>
      <c r="Y143" s="180">
        <v>23</v>
      </c>
      <c r="Z143" s="180">
        <v>208</v>
      </c>
    </row>
  </sheetData>
  <mergeCells count="42">
    <mergeCell ref="B2:Y2"/>
    <mergeCell ref="B3:Y4"/>
    <mergeCell ref="C7:K7"/>
    <mergeCell ref="N15:V15"/>
    <mergeCell ref="Y15:AG15"/>
    <mergeCell ref="M7:AG7"/>
    <mergeCell ref="M8:N8"/>
    <mergeCell ref="M9:N9"/>
    <mergeCell ref="M10:N10"/>
    <mergeCell ref="M11:N11"/>
    <mergeCell ref="M12:N12"/>
    <mergeCell ref="M13:N13"/>
    <mergeCell ref="AY51:BG51"/>
    <mergeCell ref="AY62:BG62"/>
    <mergeCell ref="AY40:BG40"/>
    <mergeCell ref="AC72:AK72"/>
    <mergeCell ref="AC40:AK40"/>
    <mergeCell ref="AN51:AV51"/>
    <mergeCell ref="AN40:AV40"/>
    <mergeCell ref="AN72:AV72"/>
    <mergeCell ref="C40:K40"/>
    <mergeCell ref="P82:X82"/>
    <mergeCell ref="P40:X40"/>
    <mergeCell ref="P61:X61"/>
    <mergeCell ref="AN83:AV83"/>
    <mergeCell ref="AC56:AK56"/>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s>
  <phoneticPr fontId="5" type="noConversion"/>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C9:K15 C17:H17 C16:G16">
    <cfRule type="colorScale" priority="49">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dimension ref="B2:BS165"/>
  <sheetViews>
    <sheetView zoomScale="85" zoomScaleNormal="85" workbookViewId="0">
      <selection activeCell="AB4" sqref="AB4"/>
    </sheetView>
  </sheetViews>
  <sheetFormatPr defaultRowHeight="15" x14ac:dyDescent="0.25"/>
  <sheetData>
    <row r="2" spans="2:71" ht="18.75" x14ac:dyDescent="0.3">
      <c r="B2" s="250" t="s">
        <v>699</v>
      </c>
      <c r="C2" s="250"/>
      <c r="D2" s="250"/>
      <c r="E2" s="250"/>
      <c r="F2" s="250"/>
      <c r="G2" s="250"/>
      <c r="H2" s="250"/>
      <c r="I2" s="250"/>
      <c r="J2" s="250"/>
      <c r="K2" s="250"/>
      <c r="L2" s="250"/>
      <c r="M2" s="250"/>
      <c r="N2" s="250"/>
      <c r="O2" s="250"/>
      <c r="P2" s="250"/>
      <c r="Q2" s="250"/>
      <c r="R2" s="250"/>
      <c r="S2" s="250"/>
      <c r="T2" s="250"/>
      <c r="U2" s="250"/>
      <c r="V2" s="250"/>
      <c r="W2" s="250"/>
    </row>
    <row r="3" spans="2:71" ht="87.75" customHeight="1" x14ac:dyDescent="0.25">
      <c r="B3" s="260" t="s">
        <v>444</v>
      </c>
      <c r="C3" s="260"/>
      <c r="D3" s="260"/>
      <c r="E3" s="260"/>
      <c r="F3" s="260"/>
      <c r="G3" s="260"/>
      <c r="H3" s="260"/>
      <c r="I3" s="260"/>
      <c r="J3" s="260"/>
      <c r="K3" s="260"/>
      <c r="L3" s="260"/>
      <c r="M3" s="260"/>
      <c r="N3" s="260"/>
      <c r="O3" s="260"/>
      <c r="P3" s="260"/>
      <c r="Q3" s="260"/>
      <c r="R3" s="260"/>
      <c r="S3" s="260"/>
      <c r="T3" s="260"/>
      <c r="U3" s="260"/>
      <c r="V3" s="260"/>
      <c r="W3" s="260"/>
    </row>
    <row r="4" spans="2:71" ht="168.75" customHeight="1" x14ac:dyDescent="0.25">
      <c r="B4" s="260"/>
      <c r="C4" s="260"/>
      <c r="D4" s="260"/>
      <c r="E4" s="260"/>
      <c r="F4" s="260"/>
      <c r="G4" s="260"/>
      <c r="H4" s="260"/>
      <c r="I4" s="260"/>
      <c r="J4" s="260"/>
      <c r="K4" s="260"/>
      <c r="L4" s="260"/>
      <c r="M4" s="260"/>
      <c r="N4" s="260"/>
      <c r="O4" s="260"/>
      <c r="P4" s="260"/>
      <c r="Q4" s="260"/>
      <c r="R4" s="260"/>
      <c r="S4" s="260"/>
      <c r="T4" s="260"/>
      <c r="U4" s="260"/>
      <c r="V4" s="260"/>
      <c r="W4" s="260"/>
    </row>
    <row r="7" spans="2:71" x14ac:dyDescent="0.25">
      <c r="B7" s="244" t="s">
        <v>440</v>
      </c>
      <c r="C7" s="244"/>
      <c r="D7" s="244"/>
      <c r="E7" s="244"/>
      <c r="F7" s="244"/>
      <c r="G7" s="244"/>
      <c r="H7" s="244"/>
      <c r="I7" s="244"/>
      <c r="J7" s="244"/>
      <c r="K7" s="244"/>
      <c r="M7" s="244" t="s">
        <v>442</v>
      </c>
      <c r="N7" s="244"/>
      <c r="O7" s="244"/>
      <c r="P7" s="244"/>
      <c r="Q7" s="244"/>
      <c r="R7" s="244"/>
      <c r="S7" s="244"/>
      <c r="T7" s="244"/>
      <c r="U7" s="244"/>
      <c r="V7" s="244"/>
      <c r="W7" s="244"/>
      <c r="Y7" s="253" t="s">
        <v>443</v>
      </c>
      <c r="Z7" s="254"/>
      <c r="AA7" s="254"/>
      <c r="AB7" s="254"/>
      <c r="AC7" s="254"/>
      <c r="AD7" s="254"/>
      <c r="AE7" s="254"/>
      <c r="AF7" s="254"/>
      <c r="AG7" s="254"/>
      <c r="AH7" s="254"/>
      <c r="AI7" s="255"/>
      <c r="AL7" s="244" t="s">
        <v>428</v>
      </c>
      <c r="AM7" s="244"/>
      <c r="AN7" s="244"/>
      <c r="AO7" s="244"/>
      <c r="AP7" s="244"/>
      <c r="AQ7" s="244"/>
      <c r="AR7" s="244"/>
      <c r="AS7" s="244"/>
      <c r="AT7" s="244"/>
      <c r="AU7" s="244"/>
      <c r="AW7" s="244" t="s">
        <v>433</v>
      </c>
      <c r="AX7" s="244"/>
      <c r="AY7" s="244"/>
      <c r="AZ7" s="244"/>
      <c r="BA7" s="244"/>
      <c r="BB7" s="244"/>
      <c r="BC7" s="244"/>
      <c r="BD7" s="244"/>
      <c r="BE7" s="244"/>
      <c r="BF7" s="244"/>
      <c r="BG7" s="244"/>
      <c r="BI7" s="253" t="s">
        <v>434</v>
      </c>
      <c r="BJ7" s="254"/>
      <c r="BK7" s="254"/>
      <c r="BL7" s="254"/>
      <c r="BM7" s="254"/>
      <c r="BN7" s="254"/>
      <c r="BO7" s="254"/>
      <c r="BP7" s="254"/>
      <c r="BQ7" s="254"/>
      <c r="BR7" s="254"/>
      <c r="BS7" s="255"/>
    </row>
    <row r="8" spans="2:71" x14ac:dyDescent="0.25">
      <c r="B8" s="14" t="s">
        <v>429</v>
      </c>
      <c r="C8" s="91">
        <v>1</v>
      </c>
      <c r="D8" s="91">
        <v>2</v>
      </c>
      <c r="E8" s="91">
        <v>3</v>
      </c>
      <c r="F8" s="91">
        <v>4</v>
      </c>
      <c r="G8" s="91">
        <v>5</v>
      </c>
      <c r="H8" s="91">
        <v>6</v>
      </c>
      <c r="I8" s="91">
        <v>7</v>
      </c>
      <c r="J8" s="91">
        <v>8</v>
      </c>
      <c r="K8" s="91">
        <v>9</v>
      </c>
      <c r="M8" s="91" t="s">
        <v>420</v>
      </c>
      <c r="N8" s="91" t="s">
        <v>431</v>
      </c>
      <c r="O8" s="91">
        <v>1</v>
      </c>
      <c r="P8" s="91">
        <v>2</v>
      </c>
      <c r="Q8" s="91">
        <v>3</v>
      </c>
      <c r="R8" s="91">
        <v>4</v>
      </c>
      <c r="S8" s="91">
        <v>5</v>
      </c>
      <c r="T8" s="91">
        <v>6</v>
      </c>
      <c r="U8" s="91">
        <v>7</v>
      </c>
      <c r="V8" s="91">
        <v>8</v>
      </c>
      <c r="W8" s="91">
        <v>9</v>
      </c>
      <c r="Y8" s="91" t="s">
        <v>423</v>
      </c>
      <c r="Z8" s="91" t="s">
        <v>431</v>
      </c>
      <c r="AA8" s="91">
        <v>1</v>
      </c>
      <c r="AB8" s="91">
        <v>2</v>
      </c>
      <c r="AC8" s="91">
        <v>3</v>
      </c>
      <c r="AD8" s="91">
        <v>4</v>
      </c>
      <c r="AE8" s="91">
        <v>5</v>
      </c>
      <c r="AF8" s="91">
        <v>6</v>
      </c>
      <c r="AG8" s="91">
        <v>7</v>
      </c>
      <c r="AH8" s="91">
        <v>8</v>
      </c>
      <c r="AI8" s="91">
        <v>9</v>
      </c>
      <c r="AL8" s="14" t="s">
        <v>429</v>
      </c>
      <c r="AM8" s="79">
        <v>1</v>
      </c>
      <c r="AN8" s="79">
        <v>2</v>
      </c>
      <c r="AO8" s="79">
        <v>3</v>
      </c>
      <c r="AP8" s="79">
        <v>4</v>
      </c>
      <c r="AQ8" s="79">
        <v>5</v>
      </c>
      <c r="AR8" s="79">
        <v>6</v>
      </c>
      <c r="AS8" s="79">
        <v>7</v>
      </c>
      <c r="AT8" s="79">
        <v>8</v>
      </c>
      <c r="AU8" s="79">
        <v>9</v>
      </c>
      <c r="AW8" s="80" t="s">
        <v>420</v>
      </c>
      <c r="AX8" s="80" t="s">
        <v>431</v>
      </c>
      <c r="AY8" s="80">
        <v>1</v>
      </c>
      <c r="AZ8" s="80">
        <v>2</v>
      </c>
      <c r="BA8" s="80">
        <v>3</v>
      </c>
      <c r="BB8" s="80">
        <v>4</v>
      </c>
      <c r="BC8" s="80">
        <v>5</v>
      </c>
      <c r="BD8" s="80">
        <v>6</v>
      </c>
      <c r="BE8" s="80">
        <v>7</v>
      </c>
      <c r="BF8" s="80">
        <v>8</v>
      </c>
      <c r="BG8" s="80">
        <v>9</v>
      </c>
      <c r="BI8" s="80" t="s">
        <v>423</v>
      </c>
      <c r="BJ8" s="80" t="s">
        <v>431</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389</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409</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389</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409</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394</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408</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394</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408</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401</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427</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401</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427</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400</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410</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400</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410</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403</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411</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403</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411</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392</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414</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392</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414</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388</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415</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388</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415</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397</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419</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397</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419</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390</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413</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390</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413</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393</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417</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393</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417</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244" t="s">
        <v>441</v>
      </c>
      <c r="C19" s="244"/>
      <c r="D19" s="244"/>
      <c r="E19" s="244"/>
      <c r="F19" s="244"/>
      <c r="G19" s="244"/>
      <c r="H19" s="244"/>
      <c r="I19" s="244"/>
      <c r="J19" s="244"/>
      <c r="K19" s="244"/>
      <c r="M19" s="91" t="s">
        <v>404</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407</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244" t="s">
        <v>432</v>
      </c>
      <c r="AM19" s="244"/>
      <c r="AN19" s="244"/>
      <c r="AO19" s="244"/>
      <c r="AP19" s="244"/>
      <c r="AQ19" s="244"/>
      <c r="AR19" s="244"/>
      <c r="AS19" s="244"/>
      <c r="AT19" s="244"/>
      <c r="AU19" s="244"/>
      <c r="AW19" s="80" t="s">
        <v>404</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407</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429</v>
      </c>
      <c r="C20" s="91">
        <v>1</v>
      </c>
      <c r="D20" s="91">
        <v>2</v>
      </c>
      <c r="E20" s="91">
        <v>3</v>
      </c>
      <c r="F20" s="91">
        <v>4</v>
      </c>
      <c r="G20" s="91">
        <v>5</v>
      </c>
      <c r="H20" s="91">
        <v>6</v>
      </c>
      <c r="I20" s="91">
        <v>7</v>
      </c>
      <c r="J20" s="91">
        <v>8</v>
      </c>
      <c r="K20" s="91">
        <v>9</v>
      </c>
      <c r="M20" s="91" t="s">
        <v>399</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418</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429</v>
      </c>
      <c r="AM20" s="80">
        <v>1</v>
      </c>
      <c r="AN20" s="80">
        <v>2</v>
      </c>
      <c r="AO20" s="80">
        <v>3</v>
      </c>
      <c r="AP20" s="80">
        <v>4</v>
      </c>
      <c r="AQ20" s="80">
        <v>5</v>
      </c>
      <c r="AR20" s="80">
        <v>6</v>
      </c>
      <c r="AS20" s="80">
        <v>7</v>
      </c>
      <c r="AT20" s="80">
        <v>8</v>
      </c>
      <c r="AU20" s="80">
        <v>9</v>
      </c>
      <c r="AW20" s="80" t="s">
        <v>399</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418</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396</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416</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396</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416</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395</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412</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395</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412</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398</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398</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406</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406</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391</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391</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405</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405</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402</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402</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264" t="s">
        <v>425</v>
      </c>
      <c r="C30" s="264"/>
      <c r="D30" s="264"/>
      <c r="E30" s="264"/>
      <c r="F30" s="264"/>
      <c r="G30" s="264"/>
      <c r="H30" s="264"/>
      <c r="I30" s="264"/>
      <c r="J30" s="264"/>
      <c r="K30" s="264"/>
      <c r="L30" s="264"/>
      <c r="M30" s="264"/>
      <c r="N30" s="264"/>
      <c r="O30" s="264"/>
      <c r="P30" s="264"/>
      <c r="Q30" s="264"/>
      <c r="R30" s="264"/>
      <c r="S30" s="264"/>
      <c r="T30" s="264"/>
      <c r="U30" s="264"/>
      <c r="V30" s="264"/>
      <c r="W30" s="264"/>
      <c r="X30" s="264"/>
      <c r="Y30" s="264"/>
      <c r="Z30" s="264"/>
      <c r="AA30" s="264"/>
      <c r="AB30" s="264"/>
      <c r="AC30" s="264"/>
      <c r="AD30" s="264"/>
      <c r="AE30" s="264"/>
      <c r="AF30" s="264"/>
      <c r="AG30" s="264"/>
      <c r="AH30" s="264"/>
      <c r="AI30" s="264"/>
      <c r="AJ30" s="264"/>
      <c r="AK30" s="264"/>
      <c r="AL30" s="264"/>
      <c r="AM30" s="264"/>
      <c r="AN30" s="264"/>
      <c r="AO30" s="264"/>
      <c r="AP30" s="264"/>
      <c r="AQ30" s="264"/>
      <c r="AR30" s="264"/>
      <c r="AS30" s="264"/>
      <c r="AT30" s="264"/>
      <c r="AV30" s="250" t="s">
        <v>436</v>
      </c>
      <c r="AW30" s="250"/>
      <c r="AX30" s="250"/>
      <c r="AY30" s="250"/>
      <c r="AZ30" s="250"/>
      <c r="BA30" s="250"/>
      <c r="BB30" s="250"/>
      <c r="BC30" s="250"/>
      <c r="BD30" s="250"/>
      <c r="BE30" s="250"/>
      <c r="BF30" s="250"/>
      <c r="BG30" s="250"/>
      <c r="BH30" s="250"/>
      <c r="BI30" s="250"/>
      <c r="BJ30" s="250"/>
      <c r="BK30" s="250"/>
      <c r="BL30" s="250"/>
      <c r="BM30" s="250"/>
      <c r="BN30" s="250"/>
      <c r="BO30" s="250"/>
    </row>
    <row r="31" spans="2:71" ht="15" customHeight="1" x14ac:dyDescent="0.25">
      <c r="AV31" s="260" t="s">
        <v>437</v>
      </c>
      <c r="AW31" s="260"/>
      <c r="AX31" s="260"/>
      <c r="AY31" s="260"/>
      <c r="AZ31" s="260"/>
      <c r="BA31" s="260"/>
      <c r="BB31" s="260"/>
      <c r="BC31" s="260"/>
      <c r="BD31" s="260"/>
      <c r="BE31" s="260"/>
      <c r="BF31" s="260"/>
      <c r="BG31" s="260"/>
      <c r="BH31" s="260"/>
      <c r="BI31" s="260"/>
      <c r="BJ31" s="260"/>
      <c r="BK31" s="260"/>
      <c r="BL31" s="260"/>
      <c r="BM31" s="260"/>
      <c r="BN31" s="260"/>
      <c r="BO31" s="260"/>
    </row>
    <row r="32" spans="2:71" x14ac:dyDescent="0.25">
      <c r="B32" s="238" t="s">
        <v>377</v>
      </c>
      <c r="C32" s="253" t="s">
        <v>378</v>
      </c>
      <c r="D32" s="254"/>
      <c r="E32" s="254"/>
      <c r="F32" s="254"/>
      <c r="G32" s="254"/>
      <c r="H32" s="254"/>
      <c r="I32" s="254"/>
      <c r="J32" s="254"/>
      <c r="K32" s="255"/>
      <c r="L32" s="265" t="s">
        <v>377</v>
      </c>
      <c r="M32" s="253" t="s">
        <v>379</v>
      </c>
      <c r="N32" s="254"/>
      <c r="O32" s="254"/>
      <c r="P32" s="254"/>
      <c r="Q32" s="254"/>
      <c r="R32" s="254"/>
      <c r="S32" s="254"/>
      <c r="T32" s="254"/>
      <c r="U32" s="254"/>
      <c r="V32" s="255"/>
      <c r="W32" s="263" t="s">
        <v>2</v>
      </c>
      <c r="Y32" s="238" t="s">
        <v>380</v>
      </c>
      <c r="Z32" s="244" t="s">
        <v>378</v>
      </c>
      <c r="AA32" s="244"/>
      <c r="AB32" s="244"/>
      <c r="AC32" s="244"/>
      <c r="AD32" s="244"/>
      <c r="AE32" s="244"/>
      <c r="AF32" s="244"/>
      <c r="AG32" s="244"/>
      <c r="AH32" s="244"/>
      <c r="AI32" s="238" t="s">
        <v>380</v>
      </c>
      <c r="AJ32" s="244" t="s">
        <v>379</v>
      </c>
      <c r="AK32" s="244"/>
      <c r="AL32" s="244"/>
      <c r="AM32" s="244"/>
      <c r="AN32" s="244"/>
      <c r="AO32" s="244"/>
      <c r="AP32" s="244"/>
      <c r="AQ32" s="244"/>
      <c r="AR32" s="244"/>
      <c r="AS32" s="244"/>
      <c r="AT32" s="248" t="s">
        <v>2</v>
      </c>
      <c r="AV32" s="260"/>
      <c r="AW32" s="260"/>
      <c r="AX32" s="260"/>
      <c r="AY32" s="260"/>
      <c r="AZ32" s="260"/>
      <c r="BA32" s="260"/>
      <c r="BB32" s="260"/>
      <c r="BC32" s="260"/>
      <c r="BD32" s="260"/>
      <c r="BE32" s="260"/>
      <c r="BF32" s="260"/>
      <c r="BG32" s="260"/>
      <c r="BH32" s="260"/>
      <c r="BI32" s="260"/>
      <c r="BJ32" s="260"/>
      <c r="BK32" s="260"/>
      <c r="BL32" s="260"/>
      <c r="BM32" s="260"/>
      <c r="BN32" s="260"/>
      <c r="BO32" s="260"/>
    </row>
    <row r="33" spans="2:67" x14ac:dyDescent="0.25">
      <c r="B33" s="238"/>
      <c r="C33" s="79">
        <v>1</v>
      </c>
      <c r="D33" s="79">
        <v>2</v>
      </c>
      <c r="E33" s="79">
        <v>3</v>
      </c>
      <c r="F33" s="79">
        <v>4</v>
      </c>
      <c r="G33" s="79">
        <v>5</v>
      </c>
      <c r="H33" s="79">
        <v>6</v>
      </c>
      <c r="I33" s="79">
        <v>7</v>
      </c>
      <c r="J33" s="79">
        <v>8</v>
      </c>
      <c r="K33" s="79">
        <v>9</v>
      </c>
      <c r="L33" s="266"/>
      <c r="M33" s="79">
        <v>1</v>
      </c>
      <c r="N33" s="79">
        <v>2</v>
      </c>
      <c r="O33" s="79">
        <v>3</v>
      </c>
      <c r="P33" s="79">
        <v>4</v>
      </c>
      <c r="Q33" s="79">
        <v>5</v>
      </c>
      <c r="R33" s="79">
        <v>6</v>
      </c>
      <c r="S33" s="79">
        <v>7</v>
      </c>
      <c r="T33" s="79">
        <v>8</v>
      </c>
      <c r="U33" s="79">
        <v>9</v>
      </c>
      <c r="V33" s="79" t="s">
        <v>4</v>
      </c>
      <c r="W33" s="247"/>
      <c r="Y33" s="238"/>
      <c r="Z33" s="79">
        <v>1</v>
      </c>
      <c r="AA33" s="79">
        <v>2</v>
      </c>
      <c r="AB33" s="79">
        <v>3</v>
      </c>
      <c r="AC33" s="79">
        <v>4</v>
      </c>
      <c r="AD33" s="79">
        <v>5</v>
      </c>
      <c r="AE33" s="79">
        <v>6</v>
      </c>
      <c r="AF33" s="79">
        <v>7</v>
      </c>
      <c r="AG33" s="79">
        <v>8</v>
      </c>
      <c r="AH33" s="79">
        <v>9</v>
      </c>
      <c r="AI33" s="238"/>
      <c r="AJ33" s="79">
        <v>1</v>
      </c>
      <c r="AK33" s="79">
        <v>2</v>
      </c>
      <c r="AL33" s="79">
        <v>3</v>
      </c>
      <c r="AM33" s="79">
        <v>4</v>
      </c>
      <c r="AN33" s="79">
        <v>5</v>
      </c>
      <c r="AO33" s="79">
        <v>6</v>
      </c>
      <c r="AP33" s="79">
        <v>7</v>
      </c>
      <c r="AQ33" s="79">
        <v>8</v>
      </c>
      <c r="AR33" s="79">
        <v>9</v>
      </c>
      <c r="AS33" s="79" t="s">
        <v>4</v>
      </c>
      <c r="AT33" s="248"/>
      <c r="AV33" s="260"/>
      <c r="AW33" s="260"/>
      <c r="AX33" s="260"/>
      <c r="AY33" s="260"/>
      <c r="AZ33" s="260"/>
      <c r="BA33" s="260"/>
      <c r="BB33" s="260"/>
      <c r="BC33" s="260"/>
      <c r="BD33" s="260"/>
      <c r="BE33" s="260"/>
      <c r="BF33" s="260"/>
      <c r="BG33" s="260"/>
      <c r="BH33" s="260"/>
      <c r="BI33" s="260"/>
      <c r="BJ33" s="260"/>
      <c r="BK33" s="260"/>
      <c r="BL33" s="260"/>
      <c r="BM33" s="260"/>
      <c r="BN33" s="260"/>
      <c r="BO33" s="260"/>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253" t="s">
        <v>438</v>
      </c>
      <c r="AX35" s="254"/>
      <c r="AY35" s="254"/>
      <c r="AZ35" s="254"/>
      <c r="BA35" s="254"/>
      <c r="BB35" s="254"/>
      <c r="BC35" s="254"/>
      <c r="BD35" s="254"/>
      <c r="BE35" s="255"/>
      <c r="BG35" s="244" t="s">
        <v>439</v>
      </c>
      <c r="BH35" s="244"/>
      <c r="BI35" s="244"/>
      <c r="BJ35" s="244"/>
      <c r="BK35" s="244"/>
      <c r="BL35" s="244"/>
      <c r="BM35" s="244"/>
      <c r="BN35" s="244"/>
      <c r="BO35" s="244"/>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238" t="s">
        <v>377</v>
      </c>
      <c r="C42" s="253" t="s">
        <v>378</v>
      </c>
      <c r="D42" s="254"/>
      <c r="E42" s="254"/>
      <c r="F42" s="254"/>
      <c r="G42" s="254"/>
      <c r="H42" s="254"/>
      <c r="I42" s="254"/>
      <c r="J42" s="254"/>
      <c r="K42" s="255"/>
      <c r="L42" s="265" t="s">
        <v>377</v>
      </c>
      <c r="M42" s="253" t="s">
        <v>379</v>
      </c>
      <c r="N42" s="254"/>
      <c r="O42" s="254"/>
      <c r="P42" s="254"/>
      <c r="Q42" s="254"/>
      <c r="R42" s="254"/>
      <c r="S42" s="254"/>
      <c r="T42" s="254"/>
      <c r="U42" s="254"/>
      <c r="V42" s="255"/>
      <c r="Y42" s="238" t="s">
        <v>380</v>
      </c>
      <c r="Z42" s="244" t="s">
        <v>378</v>
      </c>
      <c r="AA42" s="244"/>
      <c r="AB42" s="244"/>
      <c r="AC42" s="244"/>
      <c r="AD42" s="244"/>
      <c r="AE42" s="244"/>
      <c r="AF42" s="244"/>
      <c r="AG42" s="244"/>
      <c r="AH42" s="244"/>
      <c r="AI42" s="238" t="s">
        <v>380</v>
      </c>
      <c r="AJ42" s="244" t="s">
        <v>379</v>
      </c>
      <c r="AK42" s="244"/>
      <c r="AL42" s="244"/>
      <c r="AM42" s="244"/>
      <c r="AN42" s="244"/>
      <c r="AO42" s="244"/>
      <c r="AP42" s="244"/>
      <c r="AQ42" s="244"/>
      <c r="AR42" s="244"/>
      <c r="AS42" s="244"/>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238"/>
      <c r="C43" s="79">
        <v>1</v>
      </c>
      <c r="D43" s="79">
        <v>2</v>
      </c>
      <c r="E43" s="79">
        <v>3</v>
      </c>
      <c r="F43" s="79">
        <v>4</v>
      </c>
      <c r="G43" s="79">
        <v>5</v>
      </c>
      <c r="H43" s="79">
        <v>6</v>
      </c>
      <c r="I43" s="79">
        <v>7</v>
      </c>
      <c r="J43" s="79">
        <v>8</v>
      </c>
      <c r="K43" s="79">
        <v>9</v>
      </c>
      <c r="L43" s="266"/>
      <c r="M43" s="79">
        <v>1</v>
      </c>
      <c r="N43" s="79">
        <v>2</v>
      </c>
      <c r="O43" s="79">
        <v>3</v>
      </c>
      <c r="P43" s="79">
        <v>4</v>
      </c>
      <c r="Q43" s="79">
        <v>5</v>
      </c>
      <c r="R43" s="79">
        <v>6</v>
      </c>
      <c r="S43" s="79">
        <v>7</v>
      </c>
      <c r="T43" s="79">
        <v>8</v>
      </c>
      <c r="U43" s="79">
        <v>9</v>
      </c>
      <c r="V43" s="79" t="s">
        <v>4</v>
      </c>
      <c r="Y43" s="238"/>
      <c r="Z43" s="79">
        <v>1</v>
      </c>
      <c r="AA43" s="79">
        <v>2</v>
      </c>
      <c r="AB43" s="79">
        <v>3</v>
      </c>
      <c r="AC43" s="79">
        <v>4</v>
      </c>
      <c r="AD43" s="79">
        <v>5</v>
      </c>
      <c r="AE43" s="79">
        <v>6</v>
      </c>
      <c r="AF43" s="79">
        <v>7</v>
      </c>
      <c r="AG43" s="79">
        <v>8</v>
      </c>
      <c r="AH43" s="79">
        <v>9</v>
      </c>
      <c r="AI43" s="238"/>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387</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38" t="s">
        <v>377</v>
      </c>
      <c r="C52" s="244" t="s">
        <v>381</v>
      </c>
      <c r="D52" s="244"/>
      <c r="E52" s="244"/>
      <c r="F52" s="244"/>
      <c r="G52" s="244"/>
      <c r="H52" s="244"/>
      <c r="I52" s="244"/>
      <c r="J52" s="244"/>
      <c r="K52" s="244"/>
      <c r="M52" s="244" t="s">
        <v>383</v>
      </c>
      <c r="N52" s="244"/>
      <c r="O52" s="244"/>
      <c r="P52" s="244"/>
      <c r="Q52" s="244"/>
      <c r="R52" s="244"/>
      <c r="S52" s="244"/>
      <c r="T52" s="244"/>
      <c r="U52" s="244"/>
      <c r="V52" s="244"/>
      <c r="Y52" s="238" t="s">
        <v>380</v>
      </c>
      <c r="Z52" s="244" t="s">
        <v>381</v>
      </c>
      <c r="AA52" s="244"/>
      <c r="AB52" s="244"/>
      <c r="AC52" s="244"/>
      <c r="AD52" s="244"/>
      <c r="AE52" s="244"/>
      <c r="AF52" s="244"/>
      <c r="AG52" s="244"/>
      <c r="AH52" s="244"/>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38"/>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238"/>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387</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38" t="s">
        <v>382</v>
      </c>
      <c r="C62" s="244" t="s">
        <v>378</v>
      </c>
      <c r="D62" s="244"/>
      <c r="E62" s="244"/>
      <c r="F62" s="244"/>
      <c r="G62" s="244"/>
      <c r="H62" s="244"/>
      <c r="I62" s="244"/>
      <c r="J62" s="244"/>
      <c r="K62" s="244"/>
      <c r="L62" s="238" t="s">
        <v>382</v>
      </c>
      <c r="M62" s="244" t="s">
        <v>379</v>
      </c>
      <c r="N62" s="244"/>
      <c r="O62" s="244"/>
      <c r="P62" s="244"/>
      <c r="Q62" s="244"/>
      <c r="R62" s="244"/>
      <c r="S62" s="244"/>
      <c r="T62" s="244"/>
      <c r="U62" s="244"/>
      <c r="V62" s="244"/>
      <c r="W62" s="248" t="s">
        <v>2</v>
      </c>
      <c r="Y62" s="238" t="s">
        <v>384</v>
      </c>
      <c r="Z62" s="244" t="s">
        <v>378</v>
      </c>
      <c r="AA62" s="244"/>
      <c r="AB62" s="244"/>
      <c r="AC62" s="244"/>
      <c r="AD62" s="244"/>
      <c r="AE62" s="244"/>
      <c r="AF62" s="244"/>
      <c r="AG62" s="244"/>
      <c r="AH62" s="244"/>
      <c r="AI62" s="238" t="s">
        <v>384</v>
      </c>
      <c r="AJ62" s="244" t="s">
        <v>379</v>
      </c>
      <c r="AK62" s="244"/>
      <c r="AL62" s="244"/>
      <c r="AM62" s="244"/>
      <c r="AN62" s="244"/>
      <c r="AO62" s="244"/>
      <c r="AP62" s="244"/>
      <c r="AQ62" s="244"/>
      <c r="AR62" s="244"/>
      <c r="AS62" s="244"/>
      <c r="AT62" s="248"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38"/>
      <c r="C63" s="79">
        <v>1</v>
      </c>
      <c r="D63" s="79">
        <v>2</v>
      </c>
      <c r="E63" s="79">
        <v>3</v>
      </c>
      <c r="F63" s="79">
        <v>4</v>
      </c>
      <c r="G63" s="79">
        <v>5</v>
      </c>
      <c r="H63" s="79">
        <v>6</v>
      </c>
      <c r="I63" s="79">
        <v>7</v>
      </c>
      <c r="J63" s="79">
        <v>8</v>
      </c>
      <c r="K63" s="79">
        <v>9</v>
      </c>
      <c r="L63" s="238"/>
      <c r="M63" s="79">
        <v>1</v>
      </c>
      <c r="N63" s="79">
        <v>2</v>
      </c>
      <c r="O63" s="79">
        <v>3</v>
      </c>
      <c r="P63" s="79">
        <v>4</v>
      </c>
      <c r="Q63" s="79">
        <v>5</v>
      </c>
      <c r="R63" s="79">
        <v>6</v>
      </c>
      <c r="S63" s="79">
        <v>7</v>
      </c>
      <c r="T63" s="79">
        <v>8</v>
      </c>
      <c r="U63" s="79">
        <v>9</v>
      </c>
      <c r="V63" s="79" t="s">
        <v>4</v>
      </c>
      <c r="W63" s="248"/>
      <c r="Y63" s="238"/>
      <c r="Z63" s="79">
        <v>1</v>
      </c>
      <c r="AA63" s="79">
        <v>2</v>
      </c>
      <c r="AB63" s="79">
        <v>3</v>
      </c>
      <c r="AC63" s="79">
        <v>4</v>
      </c>
      <c r="AD63" s="79">
        <v>5</v>
      </c>
      <c r="AE63" s="79">
        <v>6</v>
      </c>
      <c r="AF63" s="79">
        <v>7</v>
      </c>
      <c r="AG63" s="79">
        <v>8</v>
      </c>
      <c r="AH63" s="79">
        <v>9</v>
      </c>
      <c r="AI63" s="238"/>
      <c r="AJ63" s="79">
        <v>1</v>
      </c>
      <c r="AK63" s="79">
        <v>2</v>
      </c>
      <c r="AL63" s="79">
        <v>3</v>
      </c>
      <c r="AM63" s="79">
        <v>4</v>
      </c>
      <c r="AN63" s="79">
        <v>5</v>
      </c>
      <c r="AO63" s="79">
        <v>6</v>
      </c>
      <c r="AP63" s="79">
        <v>7</v>
      </c>
      <c r="AQ63" s="79">
        <v>8</v>
      </c>
      <c r="AR63" s="79">
        <v>9</v>
      </c>
      <c r="AS63" s="79" t="s">
        <v>4</v>
      </c>
      <c r="AT63" s="248"/>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238" t="s">
        <v>382</v>
      </c>
      <c r="C74" s="244" t="s">
        <v>378</v>
      </c>
      <c r="D74" s="244"/>
      <c r="E74" s="244"/>
      <c r="F74" s="244"/>
      <c r="G74" s="244"/>
      <c r="H74" s="244"/>
      <c r="I74" s="244"/>
      <c r="J74" s="244"/>
      <c r="K74" s="244"/>
      <c r="L74" s="238" t="s">
        <v>382</v>
      </c>
      <c r="M74" s="244" t="s">
        <v>379</v>
      </c>
      <c r="N74" s="244"/>
      <c r="O74" s="244"/>
      <c r="P74" s="244"/>
      <c r="Q74" s="244"/>
      <c r="R74" s="244"/>
      <c r="S74" s="244"/>
      <c r="T74" s="244"/>
      <c r="U74" s="244"/>
      <c r="V74" s="244"/>
      <c r="Y74" s="238" t="s">
        <v>384</v>
      </c>
      <c r="Z74" s="244" t="s">
        <v>378</v>
      </c>
      <c r="AA74" s="244"/>
      <c r="AB74" s="244"/>
      <c r="AC74" s="244"/>
      <c r="AD74" s="244"/>
      <c r="AE74" s="244"/>
      <c r="AF74" s="244"/>
      <c r="AG74" s="244"/>
      <c r="AH74" s="244"/>
      <c r="AI74" s="238" t="s">
        <v>384</v>
      </c>
      <c r="AJ74" s="244" t="s">
        <v>379</v>
      </c>
      <c r="AK74" s="244"/>
      <c r="AL74" s="244"/>
      <c r="AM74" s="244"/>
      <c r="AN74" s="244"/>
      <c r="AO74" s="244"/>
      <c r="AP74" s="244"/>
      <c r="AQ74" s="244"/>
      <c r="AR74" s="244"/>
      <c r="AS74" s="244"/>
    </row>
    <row r="75" spans="2:67" x14ac:dyDescent="0.25">
      <c r="B75" s="238"/>
      <c r="C75" s="79">
        <v>1</v>
      </c>
      <c r="D75" s="79">
        <v>2</v>
      </c>
      <c r="E75" s="79">
        <v>3</v>
      </c>
      <c r="F75" s="79">
        <v>4</v>
      </c>
      <c r="G75" s="79">
        <v>5</v>
      </c>
      <c r="H75" s="79">
        <v>6</v>
      </c>
      <c r="I75" s="79">
        <v>7</v>
      </c>
      <c r="J75" s="79">
        <v>8</v>
      </c>
      <c r="K75" s="79">
        <v>9</v>
      </c>
      <c r="L75" s="238"/>
      <c r="M75" s="79">
        <v>1</v>
      </c>
      <c r="N75" s="79">
        <v>2</v>
      </c>
      <c r="O75" s="79">
        <v>3</v>
      </c>
      <c r="P75" s="79">
        <v>4</v>
      </c>
      <c r="Q75" s="79">
        <v>5</v>
      </c>
      <c r="R75" s="79">
        <v>6</v>
      </c>
      <c r="S75" s="79">
        <v>7</v>
      </c>
      <c r="T75" s="79">
        <v>8</v>
      </c>
      <c r="U75" s="79">
        <v>9</v>
      </c>
      <c r="V75" s="79" t="s">
        <v>4</v>
      </c>
      <c r="Y75" s="238"/>
      <c r="Z75" s="79">
        <v>1</v>
      </c>
      <c r="AA75" s="79">
        <v>2</v>
      </c>
      <c r="AB75" s="79">
        <v>3</v>
      </c>
      <c r="AC75" s="79">
        <v>4</v>
      </c>
      <c r="AD75" s="79">
        <v>5</v>
      </c>
      <c r="AE75" s="79">
        <v>6</v>
      </c>
      <c r="AF75" s="79">
        <v>7</v>
      </c>
      <c r="AG75" s="79">
        <v>8</v>
      </c>
      <c r="AH75" s="79">
        <v>9</v>
      </c>
      <c r="AI75" s="238"/>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38" t="s">
        <v>382</v>
      </c>
      <c r="C86" s="244" t="s">
        <v>381</v>
      </c>
      <c r="D86" s="244"/>
      <c r="E86" s="244"/>
      <c r="F86" s="244"/>
      <c r="G86" s="244"/>
      <c r="H86" s="244"/>
      <c r="I86" s="244"/>
      <c r="J86" s="244"/>
      <c r="K86" s="244"/>
      <c r="Y86" s="238" t="s">
        <v>384</v>
      </c>
      <c r="Z86" s="244" t="s">
        <v>381</v>
      </c>
      <c r="AA86" s="244"/>
      <c r="AB86" s="244"/>
      <c r="AC86" s="244"/>
      <c r="AD86" s="244"/>
      <c r="AE86" s="244"/>
      <c r="AF86" s="244"/>
      <c r="AG86" s="244"/>
      <c r="AH86" s="244"/>
    </row>
    <row r="87" spans="2:45" x14ac:dyDescent="0.25">
      <c r="B87" s="238"/>
      <c r="C87" s="79">
        <v>1</v>
      </c>
      <c r="D87" s="79">
        <v>2</v>
      </c>
      <c r="E87" s="79">
        <v>3</v>
      </c>
      <c r="F87" s="79">
        <v>4</v>
      </c>
      <c r="G87" s="79">
        <v>5</v>
      </c>
      <c r="H87" s="79">
        <v>6</v>
      </c>
      <c r="I87" s="79">
        <v>7</v>
      </c>
      <c r="J87" s="79">
        <v>8</v>
      </c>
      <c r="K87" s="79">
        <v>9</v>
      </c>
      <c r="Y87" s="238"/>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64" t="s">
        <v>426</v>
      </c>
      <c r="C99" s="264"/>
      <c r="D99" s="264"/>
      <c r="E99" s="264"/>
      <c r="F99" s="264"/>
      <c r="G99" s="264"/>
      <c r="H99" s="264"/>
      <c r="I99" s="264"/>
      <c r="J99" s="264"/>
      <c r="K99" s="264"/>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row>
    <row r="101" spans="2:67" x14ac:dyDescent="0.25">
      <c r="B101" s="4" t="s">
        <v>386</v>
      </c>
      <c r="C101" s="4"/>
      <c r="D101" s="4" t="s">
        <v>421</v>
      </c>
      <c r="E101" s="4"/>
      <c r="F101" s="4"/>
      <c r="G101" s="4"/>
      <c r="H101" s="4"/>
      <c r="I101" s="4"/>
      <c r="J101" s="4"/>
      <c r="K101" s="4"/>
      <c r="L101" s="4"/>
      <c r="M101" s="4" t="s">
        <v>422</v>
      </c>
      <c r="N101" s="4"/>
      <c r="O101" s="4"/>
      <c r="P101" s="4"/>
      <c r="Q101" s="4"/>
      <c r="R101" s="4"/>
      <c r="S101" s="4"/>
      <c r="T101" s="4"/>
      <c r="U101" s="4"/>
      <c r="V101" s="4"/>
      <c r="Y101" s="4" t="s">
        <v>385</v>
      </c>
      <c r="Z101" s="4"/>
      <c r="AA101" s="4" t="s">
        <v>421</v>
      </c>
      <c r="AB101" s="4"/>
      <c r="AC101" s="4"/>
      <c r="AD101" s="4"/>
      <c r="AE101" s="4"/>
      <c r="AF101" s="4"/>
      <c r="AG101" s="4"/>
      <c r="AH101" s="4"/>
      <c r="AI101" s="4"/>
      <c r="AJ101" s="4" t="s">
        <v>422</v>
      </c>
      <c r="AK101" s="4"/>
      <c r="AL101" s="4"/>
      <c r="AM101" s="4"/>
      <c r="AN101" s="4"/>
      <c r="AO101" s="4"/>
      <c r="AP101" s="4"/>
      <c r="AQ101" s="4"/>
      <c r="AR101" s="4"/>
      <c r="AS101" s="4"/>
      <c r="AU101" s="4" t="s">
        <v>424</v>
      </c>
      <c r="AV101" s="4"/>
      <c r="AW101" s="4" t="s">
        <v>421</v>
      </c>
      <c r="AX101" s="4"/>
      <c r="AY101" s="4"/>
      <c r="AZ101" s="4"/>
      <c r="BA101" s="4"/>
      <c r="BB101" s="4"/>
      <c r="BC101" s="4"/>
      <c r="BD101" s="4"/>
      <c r="BE101" s="4"/>
      <c r="BF101" s="4" t="s">
        <v>422</v>
      </c>
      <c r="BG101" s="4"/>
      <c r="BH101" s="4"/>
      <c r="BI101" s="4"/>
      <c r="BJ101" s="4"/>
      <c r="BK101" s="4"/>
      <c r="BL101" s="4"/>
      <c r="BM101" s="4"/>
      <c r="BN101" s="4"/>
      <c r="BO101" s="4"/>
    </row>
    <row r="102" spans="2:67" x14ac:dyDescent="0.25">
      <c r="B102" s="4" t="s">
        <v>420</v>
      </c>
      <c r="C102" s="4" t="s">
        <v>387</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420</v>
      </c>
      <c r="Z102" s="4" t="s">
        <v>387</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423</v>
      </c>
      <c r="AV102" s="4" t="s">
        <v>387</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389</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389</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409</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394</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394</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408</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401</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401</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427</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400</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400</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410</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403</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403</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411</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392</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392</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414</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388</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388</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415</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397</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397</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419</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390</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390</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413</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393</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393</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417</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404</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404</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407</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399</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399</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418</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396</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396</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416</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395</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395</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412</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398</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398</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406</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406</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424</v>
      </c>
      <c r="AV118" s="4"/>
      <c r="AW118" s="4" t="s">
        <v>421</v>
      </c>
      <c r="AX118" s="4"/>
      <c r="AY118" s="4"/>
      <c r="AZ118" s="4"/>
      <c r="BA118" s="4"/>
      <c r="BB118" s="4"/>
      <c r="BC118" s="4"/>
      <c r="BD118" s="4"/>
      <c r="BE118" s="4"/>
      <c r="BF118" s="4" t="s">
        <v>422</v>
      </c>
      <c r="BG118" s="4"/>
      <c r="BH118" s="4"/>
      <c r="BI118" s="4"/>
      <c r="BJ118" s="4"/>
      <c r="BK118" s="4"/>
      <c r="BL118" s="4"/>
      <c r="BM118" s="4"/>
      <c r="BN118" s="4"/>
      <c r="BO118" s="4"/>
    </row>
    <row r="119" spans="2:67" x14ac:dyDescent="0.25">
      <c r="B119" s="4" t="s">
        <v>391</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391</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423</v>
      </c>
      <c r="AV119" s="4" t="s">
        <v>387</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405</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405</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409</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402</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402</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408</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427</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386</v>
      </c>
      <c r="C123" s="4"/>
      <c r="D123" s="4" t="s">
        <v>421</v>
      </c>
      <c r="E123" s="4"/>
      <c r="F123" s="4"/>
      <c r="G123" s="4"/>
      <c r="H123" s="4"/>
      <c r="I123" s="4"/>
      <c r="J123" s="4"/>
      <c r="K123" s="4"/>
      <c r="L123" s="4"/>
      <c r="M123" s="4" t="s">
        <v>422</v>
      </c>
      <c r="N123" s="4"/>
      <c r="O123" s="4"/>
      <c r="P123" s="4"/>
      <c r="Q123" s="4"/>
      <c r="R123" s="4"/>
      <c r="S123" s="4"/>
      <c r="T123" s="4"/>
      <c r="U123" s="4"/>
      <c r="V123" s="4"/>
      <c r="Y123" s="4" t="s">
        <v>385</v>
      </c>
      <c r="Z123" s="4"/>
      <c r="AA123" s="4" t="s">
        <v>421</v>
      </c>
      <c r="AB123" s="4"/>
      <c r="AC123" s="4"/>
      <c r="AD123" s="4"/>
      <c r="AE123" s="4"/>
      <c r="AF123" s="4"/>
      <c r="AG123" s="4"/>
      <c r="AH123" s="4"/>
      <c r="AI123" s="4"/>
      <c r="AJ123" s="4" t="s">
        <v>422</v>
      </c>
      <c r="AK123" s="4"/>
      <c r="AL123" s="4"/>
      <c r="AM123" s="4"/>
      <c r="AN123" s="4"/>
      <c r="AO123" s="4"/>
      <c r="AP123" s="4"/>
      <c r="AQ123" s="4"/>
      <c r="AR123" s="4"/>
      <c r="AS123" s="4"/>
      <c r="AU123" s="4" t="s">
        <v>410</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420</v>
      </c>
      <c r="C124" s="4" t="s">
        <v>387</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420</v>
      </c>
      <c r="Z124" s="4" t="s">
        <v>387</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411</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389</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389</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414</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394</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394</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415</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401</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401</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419</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400</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400</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413</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403</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403</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417</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392</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392</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407</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388</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388</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418</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397</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397</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416</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390</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390</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412</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393</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393</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404</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404</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424</v>
      </c>
      <c r="AV135" s="4"/>
      <c r="AW135" s="4" t="s">
        <v>381</v>
      </c>
      <c r="AX135" s="4"/>
      <c r="AY135" s="4"/>
      <c r="AZ135" s="4"/>
      <c r="BA135" s="4"/>
      <c r="BB135" s="4"/>
      <c r="BC135" s="4"/>
      <c r="BD135" s="4"/>
      <c r="BE135" s="4"/>
    </row>
    <row r="136" spans="2:67" x14ac:dyDescent="0.25">
      <c r="B136" s="4" t="s">
        <v>399</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399</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423</v>
      </c>
      <c r="AV136" s="4" t="s">
        <v>387</v>
      </c>
      <c r="AW136" s="4">
        <v>1</v>
      </c>
      <c r="AX136" s="4">
        <v>2</v>
      </c>
      <c r="AY136" s="4">
        <v>3</v>
      </c>
      <c r="AZ136" s="4">
        <v>4</v>
      </c>
      <c r="BA136" s="4">
        <v>5</v>
      </c>
      <c r="BB136" s="4">
        <v>6</v>
      </c>
      <c r="BC136" s="4">
        <v>7</v>
      </c>
      <c r="BD136" s="4">
        <v>8</v>
      </c>
      <c r="BE136" s="4">
        <v>9</v>
      </c>
    </row>
    <row r="137" spans="2:67" x14ac:dyDescent="0.25">
      <c r="B137" s="4" t="s">
        <v>396</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396</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409</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395</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395</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408</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398</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398</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427</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406</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406</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410</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391</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391</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411</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405</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405</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414</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402</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402</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415</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419</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386</v>
      </c>
      <c r="C145" s="4"/>
      <c r="D145" s="4" t="s">
        <v>381</v>
      </c>
      <c r="E145" s="4"/>
      <c r="F145" s="4"/>
      <c r="G145" s="4"/>
      <c r="H145" s="4"/>
      <c r="I145" s="4"/>
      <c r="J145" s="4"/>
      <c r="K145" s="4"/>
      <c r="L145" s="4"/>
      <c r="Y145" s="4" t="s">
        <v>385</v>
      </c>
      <c r="Z145" s="4"/>
      <c r="AA145" s="4" t="s">
        <v>381</v>
      </c>
      <c r="AB145" s="4"/>
      <c r="AC145" s="4"/>
      <c r="AD145" s="4"/>
      <c r="AE145" s="4"/>
      <c r="AF145" s="4"/>
      <c r="AG145" s="4"/>
      <c r="AH145" s="4"/>
      <c r="AI145" s="4"/>
      <c r="AU145" s="4" t="s">
        <v>413</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420</v>
      </c>
      <c r="C146" s="4" t="s">
        <v>387</v>
      </c>
      <c r="D146" s="4">
        <v>1</v>
      </c>
      <c r="E146" s="4">
        <v>2</v>
      </c>
      <c r="F146" s="4">
        <v>3</v>
      </c>
      <c r="G146" s="4">
        <v>4</v>
      </c>
      <c r="H146" s="4">
        <v>5</v>
      </c>
      <c r="I146" s="4">
        <v>6</v>
      </c>
      <c r="J146" s="4">
        <v>7</v>
      </c>
      <c r="K146" s="4">
        <v>8</v>
      </c>
      <c r="L146" s="4">
        <v>9</v>
      </c>
      <c r="N146" s="4" t="s">
        <v>430</v>
      </c>
      <c r="Y146" s="4" t="s">
        <v>420</v>
      </c>
      <c r="Z146" s="4" t="s">
        <v>387</v>
      </c>
      <c r="AA146" s="4">
        <v>1</v>
      </c>
      <c r="AB146" s="4">
        <v>2</v>
      </c>
      <c r="AC146" s="4">
        <v>3</v>
      </c>
      <c r="AD146" s="4">
        <v>4</v>
      </c>
      <c r="AE146" s="4">
        <v>5</v>
      </c>
      <c r="AF146" s="4">
        <v>6</v>
      </c>
      <c r="AG146" s="4">
        <v>7</v>
      </c>
      <c r="AH146" s="4">
        <v>8</v>
      </c>
      <c r="AI146" s="4">
        <v>9</v>
      </c>
      <c r="AU146" s="4" t="s">
        <v>417</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389</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389</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407</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394</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394</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418</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401</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401</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416</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400</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400</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412</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403</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403</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392</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392</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388</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388</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397</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397</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390</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390</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393</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393</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404</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404</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399</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399</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396</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396</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395</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395</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398</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398</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406</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406</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391</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391</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405</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405</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402</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402</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dimension ref="B2:AB121"/>
  <sheetViews>
    <sheetView zoomScale="85" zoomScaleNormal="85" workbookViewId="0">
      <selection activeCell="O92" sqref="O92"/>
    </sheetView>
  </sheetViews>
  <sheetFormatPr defaultRowHeight="15" x14ac:dyDescent="0.25"/>
  <cols>
    <col min="3" max="3" width="12.28515625" bestFit="1" customWidth="1"/>
    <col min="16" max="16" width="8.42578125" customWidth="1"/>
    <col min="18" max="18" width="12" customWidth="1"/>
  </cols>
  <sheetData>
    <row r="2" spans="2:27" ht="18.75" x14ac:dyDescent="0.3">
      <c r="B2" s="250" t="s">
        <v>161</v>
      </c>
      <c r="C2" s="250"/>
      <c r="D2" s="250"/>
      <c r="E2" s="250"/>
      <c r="F2" s="250"/>
      <c r="G2" s="250"/>
      <c r="H2" s="250"/>
      <c r="I2" s="250"/>
      <c r="J2" s="250"/>
      <c r="K2" s="250"/>
      <c r="L2" s="250"/>
      <c r="M2" s="250"/>
      <c r="N2" s="250"/>
      <c r="O2" s="250"/>
    </row>
    <row r="3" spans="2:27" ht="57" customHeight="1" x14ac:dyDescent="0.25">
      <c r="B3" s="260" t="s">
        <v>545</v>
      </c>
      <c r="C3" s="260"/>
      <c r="D3" s="260"/>
      <c r="E3" s="260"/>
      <c r="F3" s="260"/>
      <c r="G3" s="260"/>
      <c r="H3" s="260"/>
      <c r="I3" s="260"/>
      <c r="J3" s="260"/>
      <c r="K3" s="260"/>
      <c r="L3" s="260"/>
      <c r="M3" s="260"/>
      <c r="N3" s="260"/>
      <c r="O3" s="260"/>
    </row>
    <row r="4" spans="2:27" ht="77.25" customHeight="1" x14ac:dyDescent="0.25">
      <c r="B4" s="260"/>
      <c r="C4" s="260"/>
      <c r="D4" s="260"/>
      <c r="E4" s="260"/>
      <c r="F4" s="260"/>
      <c r="G4" s="260"/>
      <c r="H4" s="260"/>
      <c r="I4" s="260"/>
      <c r="J4" s="260"/>
      <c r="K4" s="260"/>
      <c r="L4" s="260"/>
      <c r="M4" s="260"/>
      <c r="N4" s="260"/>
      <c r="O4" s="260"/>
    </row>
    <row r="6" spans="2:27" ht="15" customHeight="1" x14ac:dyDescent="0.25">
      <c r="B6" s="253" t="s">
        <v>164</v>
      </c>
      <c r="C6" s="254"/>
      <c r="D6" s="254"/>
      <c r="E6" s="254"/>
      <c r="F6" s="254"/>
      <c r="G6" s="254"/>
      <c r="H6" s="254"/>
      <c r="I6" s="254"/>
      <c r="J6" s="254"/>
      <c r="K6" s="254"/>
      <c r="L6" s="254"/>
      <c r="M6" s="255"/>
      <c r="O6" s="253" t="s">
        <v>544</v>
      </c>
      <c r="P6" s="254"/>
      <c r="Q6" s="254"/>
      <c r="R6" s="254"/>
      <c r="S6" s="254"/>
      <c r="T6" s="254"/>
      <c r="U6" s="254"/>
      <c r="V6" s="254"/>
      <c r="W6" s="254"/>
      <c r="X6" s="254"/>
      <c r="Y6" s="254"/>
      <c r="Z6" s="254"/>
      <c r="AA6" s="255"/>
    </row>
    <row r="7" spans="2:27" ht="15" customHeight="1" x14ac:dyDescent="0.25">
      <c r="B7" s="285" t="s">
        <v>165</v>
      </c>
      <c r="C7" s="286"/>
      <c r="D7" s="2">
        <v>1</v>
      </c>
      <c r="E7" s="2">
        <v>2</v>
      </c>
      <c r="F7" s="2">
        <v>3</v>
      </c>
      <c r="G7" s="2">
        <v>4</v>
      </c>
      <c r="H7" s="2">
        <v>5</v>
      </c>
      <c r="I7" s="2">
        <v>6</v>
      </c>
      <c r="J7" s="2">
        <v>7</v>
      </c>
      <c r="K7" s="2">
        <v>8</v>
      </c>
      <c r="L7" s="2">
        <v>9</v>
      </c>
      <c r="M7" s="2" t="s">
        <v>4</v>
      </c>
      <c r="O7" s="274" t="s">
        <v>165</v>
      </c>
      <c r="P7" s="274"/>
      <c r="Q7" s="274"/>
      <c r="R7" s="105">
        <v>1</v>
      </c>
      <c r="S7" s="105">
        <v>2</v>
      </c>
      <c r="T7" s="105">
        <v>3</v>
      </c>
      <c r="U7" s="105">
        <v>4</v>
      </c>
      <c r="V7" s="105">
        <v>5</v>
      </c>
      <c r="W7" s="105">
        <v>6</v>
      </c>
      <c r="X7" s="105">
        <v>7</v>
      </c>
      <c r="Y7" s="105">
        <v>8</v>
      </c>
      <c r="Z7" s="105">
        <v>9</v>
      </c>
      <c r="AA7" s="105" t="s">
        <v>4</v>
      </c>
    </row>
    <row r="8" spans="2:27" x14ac:dyDescent="0.25">
      <c r="B8" s="274"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74" t="s">
        <v>59</v>
      </c>
      <c r="P8" s="283" t="s">
        <v>162</v>
      </c>
      <c r="Q8" s="283"/>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74"/>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74"/>
      <c r="P9" s="283" t="s">
        <v>127</v>
      </c>
      <c r="Q9" s="283"/>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74"/>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74"/>
      <c r="P10" s="283" t="s">
        <v>2</v>
      </c>
      <c r="Q10" s="283"/>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74"/>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74" t="s">
        <v>61</v>
      </c>
      <c r="P11" s="283" t="s">
        <v>162</v>
      </c>
      <c r="Q11" s="283"/>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74"/>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74"/>
      <c r="P12" s="283" t="s">
        <v>127</v>
      </c>
      <c r="Q12" s="283"/>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74"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74"/>
      <c r="P13" s="284" t="s">
        <v>2</v>
      </c>
      <c r="Q13" s="284"/>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74"/>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74"/>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44" t="s">
        <v>7</v>
      </c>
      <c r="P15" s="244"/>
      <c r="S15" s="5"/>
      <c r="T15" s="5"/>
      <c r="W15" s="5"/>
      <c r="X15" s="5"/>
      <c r="Y15" s="5"/>
    </row>
    <row r="16" spans="2:27" x14ac:dyDescent="0.25">
      <c r="B16" s="274"/>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74"/>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50" t="s">
        <v>46</v>
      </c>
      <c r="C20" s="250"/>
      <c r="D20" s="250"/>
      <c r="E20" s="250"/>
      <c r="F20" s="250"/>
      <c r="G20" s="250"/>
      <c r="H20" s="250"/>
      <c r="I20" s="250"/>
      <c r="J20" s="250"/>
      <c r="K20" s="250"/>
      <c r="L20" s="250"/>
      <c r="M20" s="250"/>
      <c r="N20" s="250"/>
      <c r="O20" s="250"/>
      <c r="P20" s="250"/>
      <c r="Q20" s="250"/>
      <c r="R20" s="250"/>
      <c r="S20" s="250"/>
      <c r="T20" s="250"/>
      <c r="U20" s="250"/>
      <c r="V20" s="250"/>
      <c r="W20" s="250"/>
      <c r="X20" s="250"/>
      <c r="Y20" s="250"/>
      <c r="Z20" s="250"/>
      <c r="AA20" s="250"/>
      <c r="AB20" s="250"/>
    </row>
    <row r="22" spans="2:28" ht="15" customHeight="1" x14ac:dyDescent="0.25">
      <c r="B22" s="273" t="s">
        <v>53</v>
      </c>
      <c r="C22" s="273"/>
      <c r="D22" s="244" t="s">
        <v>55</v>
      </c>
      <c r="E22" s="244"/>
      <c r="F22" s="244"/>
      <c r="G22" s="244"/>
      <c r="H22" s="244"/>
      <c r="I22" s="244"/>
      <c r="J22" s="244"/>
      <c r="K22" s="244"/>
      <c r="L22" s="244"/>
      <c r="M22" s="244"/>
      <c r="N22" s="244"/>
      <c r="O22" s="244"/>
      <c r="Q22" s="273" t="s">
        <v>54</v>
      </c>
      <c r="R22" s="273"/>
      <c r="S22" s="244" t="s">
        <v>55</v>
      </c>
      <c r="T22" s="244"/>
      <c r="U22" s="244"/>
      <c r="V22" s="244"/>
      <c r="W22" s="244"/>
      <c r="X22" s="244"/>
      <c r="Y22" s="244"/>
      <c r="Z22" s="244"/>
      <c r="AA22" s="244"/>
      <c r="AB22" s="244"/>
    </row>
    <row r="23" spans="2:28" ht="15" customHeight="1" x14ac:dyDescent="0.25">
      <c r="B23" s="273"/>
      <c r="C23" s="273"/>
      <c r="D23" s="2">
        <v>1</v>
      </c>
      <c r="E23" s="2">
        <v>2</v>
      </c>
      <c r="F23" s="2">
        <v>3</v>
      </c>
      <c r="G23" s="2">
        <v>4</v>
      </c>
      <c r="H23" s="2">
        <v>5</v>
      </c>
      <c r="I23" s="2">
        <v>6</v>
      </c>
      <c r="J23" s="2">
        <v>7</v>
      </c>
      <c r="K23" s="2">
        <v>8</v>
      </c>
      <c r="L23" s="2">
        <v>9</v>
      </c>
      <c r="M23" s="2" t="s">
        <v>4</v>
      </c>
      <c r="N23" s="2" t="s">
        <v>125</v>
      </c>
      <c r="O23" s="2" t="s">
        <v>124</v>
      </c>
      <c r="Q23" s="273"/>
      <c r="R23" s="273"/>
      <c r="S23" s="2">
        <v>1</v>
      </c>
      <c r="T23" s="2">
        <v>2</v>
      </c>
      <c r="U23" s="2">
        <v>3</v>
      </c>
      <c r="V23" s="2">
        <v>4</v>
      </c>
      <c r="W23" s="2">
        <v>5</v>
      </c>
      <c r="X23" s="2">
        <v>6</v>
      </c>
      <c r="Y23" s="2">
        <v>7</v>
      </c>
      <c r="Z23" s="2">
        <v>8</v>
      </c>
      <c r="AA23" s="2">
        <v>9</v>
      </c>
      <c r="AB23" s="9" t="s">
        <v>4</v>
      </c>
    </row>
    <row r="24" spans="2:28" x14ac:dyDescent="0.25">
      <c r="B24" s="274" t="s">
        <v>49</v>
      </c>
      <c r="C24" s="10" t="s">
        <v>6</v>
      </c>
      <c r="D24" s="4">
        <v>75</v>
      </c>
      <c r="E24" s="4">
        <v>89</v>
      </c>
      <c r="F24" s="4">
        <v>99</v>
      </c>
      <c r="G24" s="4">
        <v>116</v>
      </c>
      <c r="H24" s="4">
        <v>125</v>
      </c>
      <c r="I24" s="4">
        <v>116</v>
      </c>
      <c r="J24" s="4">
        <v>85</v>
      </c>
      <c r="K24" s="4">
        <v>52</v>
      </c>
      <c r="L24" s="4">
        <v>54</v>
      </c>
      <c r="M24" s="4">
        <v>45</v>
      </c>
      <c r="N24" s="4">
        <v>9</v>
      </c>
      <c r="O24" s="4">
        <v>1</v>
      </c>
      <c r="Q24" s="274" t="s">
        <v>49</v>
      </c>
      <c r="R24" s="10" t="s">
        <v>6</v>
      </c>
      <c r="S24" s="4">
        <v>37</v>
      </c>
      <c r="T24" s="4">
        <v>85</v>
      </c>
      <c r="U24" s="4">
        <v>87</v>
      </c>
      <c r="V24" s="4">
        <v>120</v>
      </c>
      <c r="W24" s="4">
        <v>100</v>
      </c>
      <c r="X24" s="4">
        <v>138</v>
      </c>
      <c r="Y24" s="4">
        <v>87</v>
      </c>
      <c r="Z24" s="4">
        <v>76</v>
      </c>
      <c r="AA24" s="4">
        <v>38</v>
      </c>
      <c r="AB24" s="4">
        <v>58</v>
      </c>
    </row>
    <row r="25" spans="2:28" x14ac:dyDescent="0.25">
      <c r="B25" s="274"/>
      <c r="C25" s="10" t="s">
        <v>0</v>
      </c>
      <c r="D25" s="4">
        <v>200</v>
      </c>
      <c r="E25" s="4">
        <v>198</v>
      </c>
      <c r="F25" s="4">
        <v>157</v>
      </c>
      <c r="G25" s="4">
        <v>159</v>
      </c>
      <c r="H25" s="4">
        <v>151</v>
      </c>
      <c r="I25" s="4">
        <v>142</v>
      </c>
      <c r="J25" s="4">
        <v>161</v>
      </c>
      <c r="K25" s="4">
        <v>157</v>
      </c>
      <c r="L25" s="4">
        <v>147</v>
      </c>
      <c r="M25" s="11"/>
      <c r="N25" s="11"/>
      <c r="O25" s="11"/>
      <c r="Q25" s="274"/>
      <c r="R25" s="10" t="s">
        <v>0</v>
      </c>
      <c r="S25" s="4">
        <v>78</v>
      </c>
      <c r="T25" s="4">
        <v>115</v>
      </c>
      <c r="U25" s="4">
        <v>86</v>
      </c>
      <c r="V25" s="4">
        <v>66</v>
      </c>
      <c r="W25" s="4">
        <v>93</v>
      </c>
      <c r="X25" s="4">
        <v>69</v>
      </c>
      <c r="Y25" s="4">
        <v>81</v>
      </c>
      <c r="Z25" s="4">
        <v>106</v>
      </c>
      <c r="AA25" s="4">
        <v>48</v>
      </c>
      <c r="AB25" s="11"/>
    </row>
    <row r="26" spans="2:28" x14ac:dyDescent="0.25">
      <c r="B26" s="274"/>
      <c r="C26" s="10" t="s">
        <v>1</v>
      </c>
      <c r="D26" s="4">
        <v>868</v>
      </c>
      <c r="E26" s="4">
        <v>932</v>
      </c>
      <c r="F26" s="4">
        <v>1019</v>
      </c>
      <c r="G26" s="4">
        <v>1624</v>
      </c>
      <c r="H26" s="4">
        <v>1696</v>
      </c>
      <c r="I26" s="4">
        <v>1648</v>
      </c>
      <c r="J26" s="4">
        <v>836</v>
      </c>
      <c r="K26" s="4">
        <v>778</v>
      </c>
      <c r="L26" s="4">
        <v>757</v>
      </c>
      <c r="M26" s="11"/>
      <c r="N26" s="11"/>
      <c r="O26" s="11"/>
      <c r="Q26" s="274"/>
      <c r="R26" s="10" t="s">
        <v>1</v>
      </c>
      <c r="S26" s="4">
        <v>708</v>
      </c>
      <c r="T26" s="4">
        <v>1160</v>
      </c>
      <c r="U26" s="4">
        <v>1203</v>
      </c>
      <c r="V26" s="4">
        <v>1767</v>
      </c>
      <c r="W26" s="4">
        <v>1908</v>
      </c>
      <c r="X26" s="4">
        <v>1605</v>
      </c>
      <c r="Y26" s="4">
        <v>988</v>
      </c>
      <c r="Z26" s="4">
        <v>940</v>
      </c>
      <c r="AA26" s="4">
        <v>628</v>
      </c>
      <c r="AB26" s="11"/>
    </row>
    <row r="27" spans="2:28" x14ac:dyDescent="0.25">
      <c r="B27" s="274"/>
      <c r="C27" s="10" t="s">
        <v>3</v>
      </c>
      <c r="D27" s="4">
        <v>248</v>
      </c>
      <c r="E27" s="4">
        <v>543</v>
      </c>
      <c r="F27" s="4">
        <v>842</v>
      </c>
      <c r="G27" s="4">
        <v>485</v>
      </c>
      <c r="H27" s="4">
        <v>471</v>
      </c>
      <c r="I27" s="4">
        <v>441</v>
      </c>
      <c r="J27" s="4">
        <v>993</v>
      </c>
      <c r="K27" s="4">
        <v>638</v>
      </c>
      <c r="L27" s="4">
        <v>243</v>
      </c>
      <c r="M27" s="4">
        <v>745</v>
      </c>
      <c r="N27" s="4">
        <v>206</v>
      </c>
      <c r="O27" s="4">
        <v>68</v>
      </c>
      <c r="Q27" s="274"/>
      <c r="R27" s="10" t="s">
        <v>3</v>
      </c>
      <c r="S27" s="4">
        <v>306</v>
      </c>
      <c r="T27" s="4">
        <v>663</v>
      </c>
      <c r="U27" s="4">
        <v>1080</v>
      </c>
      <c r="V27" s="4">
        <v>675</v>
      </c>
      <c r="W27" s="4">
        <v>636</v>
      </c>
      <c r="X27" s="4">
        <v>697</v>
      </c>
      <c r="Y27" s="4">
        <v>1199</v>
      </c>
      <c r="Z27" s="4">
        <v>672</v>
      </c>
      <c r="AA27" s="4">
        <v>323</v>
      </c>
      <c r="AB27" s="4">
        <v>1543</v>
      </c>
    </row>
    <row r="28" spans="2:28" x14ac:dyDescent="0.25">
      <c r="B28" s="274"/>
      <c r="C28" s="10" t="s">
        <v>5</v>
      </c>
      <c r="D28" s="4">
        <v>427</v>
      </c>
      <c r="E28" s="4">
        <v>323</v>
      </c>
      <c r="F28" s="4">
        <v>268</v>
      </c>
      <c r="G28" s="4">
        <v>293</v>
      </c>
      <c r="H28" s="4">
        <v>305</v>
      </c>
      <c r="I28" s="4">
        <v>280</v>
      </c>
      <c r="J28" s="4">
        <v>292</v>
      </c>
      <c r="K28" s="4">
        <v>333</v>
      </c>
      <c r="L28" s="4">
        <v>404</v>
      </c>
      <c r="M28" s="4">
        <v>814</v>
      </c>
      <c r="N28" s="4">
        <v>126</v>
      </c>
      <c r="O28" s="11"/>
      <c r="Q28" s="274"/>
      <c r="R28" s="10" t="s">
        <v>5</v>
      </c>
      <c r="S28" s="4">
        <v>622</v>
      </c>
      <c r="T28" s="4">
        <v>1011</v>
      </c>
      <c r="U28" s="4">
        <v>876</v>
      </c>
      <c r="V28" s="4">
        <v>866</v>
      </c>
      <c r="W28" s="4">
        <v>898</v>
      </c>
      <c r="X28" s="4">
        <v>863</v>
      </c>
      <c r="Y28" s="4">
        <v>937</v>
      </c>
      <c r="Z28" s="4">
        <v>1023</v>
      </c>
      <c r="AA28" s="4">
        <v>597</v>
      </c>
      <c r="AB28" s="4">
        <v>2945</v>
      </c>
    </row>
    <row r="29" spans="2:28" x14ac:dyDescent="0.25">
      <c r="B29" s="274"/>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74"/>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75" t="s">
        <v>128</v>
      </c>
      <c r="C30" s="10" t="s">
        <v>6</v>
      </c>
      <c r="D30" s="4">
        <v>26</v>
      </c>
      <c r="E30" s="4">
        <v>50</v>
      </c>
      <c r="F30" s="4">
        <v>55</v>
      </c>
      <c r="G30" s="4">
        <v>71</v>
      </c>
      <c r="H30" s="4">
        <v>89</v>
      </c>
      <c r="I30" s="4">
        <v>83</v>
      </c>
      <c r="J30" s="4">
        <v>81</v>
      </c>
      <c r="K30" s="4">
        <v>68</v>
      </c>
      <c r="L30" s="4">
        <v>38</v>
      </c>
      <c r="M30" s="11"/>
      <c r="N30" s="11"/>
      <c r="O30" s="11"/>
      <c r="Q30" s="275" t="s">
        <v>128</v>
      </c>
      <c r="R30" s="10" t="s">
        <v>6</v>
      </c>
      <c r="S30">
        <v>27</v>
      </c>
      <c r="T30">
        <v>50</v>
      </c>
      <c r="U30">
        <v>62</v>
      </c>
      <c r="V30">
        <v>90</v>
      </c>
      <c r="W30">
        <v>97</v>
      </c>
      <c r="X30">
        <v>74</v>
      </c>
      <c r="Y30">
        <v>85</v>
      </c>
      <c r="Z30">
        <v>51</v>
      </c>
      <c r="AA30">
        <v>19</v>
      </c>
      <c r="AB30" s="11"/>
    </row>
    <row r="31" spans="2:28" x14ac:dyDescent="0.25">
      <c r="B31" s="275"/>
      <c r="C31" s="10" t="s">
        <v>0</v>
      </c>
      <c r="D31" s="11"/>
      <c r="E31" s="4">
        <v>186</v>
      </c>
      <c r="F31" s="4">
        <v>333</v>
      </c>
      <c r="G31" s="4">
        <v>301</v>
      </c>
      <c r="H31" s="4">
        <v>285</v>
      </c>
      <c r="I31" s="4">
        <v>290</v>
      </c>
      <c r="J31" s="4">
        <v>281</v>
      </c>
      <c r="K31" s="4">
        <v>150</v>
      </c>
      <c r="L31" s="11"/>
      <c r="M31" s="11"/>
      <c r="N31" s="11"/>
      <c r="O31" s="11"/>
      <c r="Q31" s="275"/>
      <c r="R31" s="10" t="s">
        <v>0</v>
      </c>
      <c r="S31" s="11"/>
      <c r="T31" s="4">
        <v>105</v>
      </c>
      <c r="U31" s="4">
        <v>205</v>
      </c>
      <c r="V31" s="4">
        <v>195</v>
      </c>
      <c r="W31" s="4">
        <v>155</v>
      </c>
      <c r="X31" s="4">
        <v>172</v>
      </c>
      <c r="Y31" s="4">
        <v>154</v>
      </c>
      <c r="Z31" s="4">
        <v>68</v>
      </c>
      <c r="AA31" s="11"/>
      <c r="AB31" s="11"/>
    </row>
    <row r="32" spans="2:28" x14ac:dyDescent="0.25">
      <c r="B32" s="275"/>
      <c r="C32" s="10" t="s">
        <v>1</v>
      </c>
      <c r="D32" s="11"/>
      <c r="E32" s="4">
        <v>905</v>
      </c>
      <c r="F32" s="4">
        <v>1638</v>
      </c>
      <c r="G32" s="4">
        <v>1589</v>
      </c>
      <c r="H32" s="4">
        <v>1782</v>
      </c>
      <c r="I32" s="4">
        <v>1690</v>
      </c>
      <c r="J32" s="4">
        <v>1589</v>
      </c>
      <c r="K32" s="4">
        <v>716</v>
      </c>
      <c r="L32" s="11"/>
      <c r="M32" s="11"/>
      <c r="N32" s="11"/>
      <c r="O32" s="11"/>
      <c r="Q32" s="275"/>
      <c r="R32" s="10" t="s">
        <v>1</v>
      </c>
      <c r="S32" s="11"/>
      <c r="T32" s="4">
        <v>901</v>
      </c>
      <c r="U32" s="4">
        <v>1874</v>
      </c>
      <c r="V32" s="4">
        <v>2218</v>
      </c>
      <c r="W32" s="4">
        <v>2403</v>
      </c>
      <c r="X32" s="4">
        <v>2210</v>
      </c>
      <c r="Y32" s="4">
        <v>1770</v>
      </c>
      <c r="Z32" s="4">
        <v>635</v>
      </c>
      <c r="AA32" s="11"/>
      <c r="AB32" s="11"/>
    </row>
    <row r="33" spans="2:28" x14ac:dyDescent="0.25">
      <c r="B33" s="275"/>
      <c r="C33" s="10" t="s">
        <v>3</v>
      </c>
      <c r="D33" s="4">
        <v>1331</v>
      </c>
      <c r="E33" s="4">
        <v>1097</v>
      </c>
      <c r="F33" s="4">
        <v>859</v>
      </c>
      <c r="G33" s="4">
        <v>1094</v>
      </c>
      <c r="H33" s="4">
        <v>1308</v>
      </c>
      <c r="I33" s="4">
        <v>1151</v>
      </c>
      <c r="J33" s="4">
        <v>967</v>
      </c>
      <c r="K33" s="4">
        <v>1149</v>
      </c>
      <c r="L33" s="4">
        <v>1144</v>
      </c>
      <c r="M33" s="11"/>
      <c r="N33" s="11"/>
      <c r="O33" s="11"/>
      <c r="Q33" s="275"/>
      <c r="R33" s="10" t="s">
        <v>3</v>
      </c>
      <c r="S33" s="4">
        <v>1659</v>
      </c>
      <c r="T33" s="4">
        <v>1880</v>
      </c>
      <c r="U33" s="4">
        <v>1666</v>
      </c>
      <c r="V33" s="4">
        <v>2425</v>
      </c>
      <c r="W33" s="4">
        <v>2832</v>
      </c>
      <c r="X33" s="4">
        <v>2448</v>
      </c>
      <c r="Y33" s="4">
        <v>1692</v>
      </c>
      <c r="Z33" s="4">
        <v>1967</v>
      </c>
      <c r="AA33" s="4">
        <v>1554</v>
      </c>
      <c r="AB33" s="11"/>
    </row>
    <row r="34" spans="2:28" x14ac:dyDescent="0.25">
      <c r="B34" s="275"/>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75"/>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74" t="s">
        <v>58</v>
      </c>
      <c r="C35" s="274"/>
      <c r="D35" s="4">
        <v>22671</v>
      </c>
      <c r="E35" s="4">
        <v>20179</v>
      </c>
      <c r="F35" s="4">
        <v>19302</v>
      </c>
      <c r="G35" s="4">
        <v>18485</v>
      </c>
      <c r="H35" s="4">
        <v>17747</v>
      </c>
      <c r="I35" s="4">
        <v>18221</v>
      </c>
      <c r="J35" s="4">
        <v>19503</v>
      </c>
      <c r="K35" s="4">
        <v>20421</v>
      </c>
      <c r="L35" s="4">
        <v>22709</v>
      </c>
      <c r="M35" s="4">
        <v>50018</v>
      </c>
      <c r="N35" s="4">
        <v>15858</v>
      </c>
      <c r="O35" s="4">
        <v>12391</v>
      </c>
      <c r="Q35" s="274" t="s">
        <v>58</v>
      </c>
      <c r="R35" s="274"/>
      <c r="S35" s="4">
        <v>27904</v>
      </c>
      <c r="T35" s="4">
        <v>27040</v>
      </c>
      <c r="U35" s="4">
        <v>25714</v>
      </c>
      <c r="V35" s="4">
        <v>25198</v>
      </c>
      <c r="W35" s="4">
        <v>24131</v>
      </c>
      <c r="X35" s="4">
        <v>24530</v>
      </c>
      <c r="Y35" s="4">
        <v>25949</v>
      </c>
      <c r="Z35" s="4">
        <v>27358</v>
      </c>
      <c r="AA35" s="4">
        <v>28208</v>
      </c>
      <c r="AB35" s="4">
        <v>58958</v>
      </c>
    </row>
    <row r="36" spans="2:28" x14ac:dyDescent="0.25">
      <c r="B36" s="262" t="s">
        <v>2</v>
      </c>
      <c r="C36" s="262"/>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62" t="s">
        <v>2</v>
      </c>
      <c r="R36" s="262"/>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73" t="s">
        <v>53</v>
      </c>
      <c r="C38" s="273"/>
      <c r="D38" s="244" t="s">
        <v>56</v>
      </c>
      <c r="E38" s="244"/>
      <c r="F38" s="244"/>
      <c r="G38" s="244"/>
      <c r="H38" s="244"/>
      <c r="I38" s="244"/>
      <c r="J38" s="244"/>
      <c r="K38" s="244"/>
      <c r="L38" s="244"/>
      <c r="M38" s="244"/>
      <c r="N38" s="244"/>
      <c r="O38" s="244"/>
      <c r="Q38" s="273" t="s">
        <v>54</v>
      </c>
      <c r="R38" s="273"/>
      <c r="S38" s="244" t="s">
        <v>56</v>
      </c>
      <c r="T38" s="244"/>
      <c r="U38" s="244"/>
      <c r="V38" s="244"/>
      <c r="W38" s="244"/>
      <c r="X38" s="244"/>
      <c r="Y38" s="244"/>
      <c r="Z38" s="244"/>
      <c r="AA38" s="244"/>
      <c r="AB38" s="244"/>
    </row>
    <row r="39" spans="2:28" ht="15" customHeight="1" x14ac:dyDescent="0.25">
      <c r="B39" s="273"/>
      <c r="C39" s="273"/>
      <c r="D39" s="2">
        <v>1</v>
      </c>
      <c r="E39" s="2">
        <v>2</v>
      </c>
      <c r="F39" s="2">
        <v>3</v>
      </c>
      <c r="G39" s="2">
        <v>4</v>
      </c>
      <c r="H39" s="2">
        <v>5</v>
      </c>
      <c r="I39" s="2">
        <v>6</v>
      </c>
      <c r="J39" s="2">
        <v>7</v>
      </c>
      <c r="K39" s="2">
        <v>8</v>
      </c>
      <c r="L39" s="2">
        <v>9</v>
      </c>
      <c r="M39" s="2" t="s">
        <v>4</v>
      </c>
      <c r="N39" s="2" t="s">
        <v>125</v>
      </c>
      <c r="O39" s="2" t="s">
        <v>124</v>
      </c>
      <c r="Q39" s="273"/>
      <c r="R39" s="273"/>
      <c r="S39" s="2">
        <v>1</v>
      </c>
      <c r="T39" s="2">
        <v>2</v>
      </c>
      <c r="U39" s="2">
        <v>3</v>
      </c>
      <c r="V39" s="2">
        <v>4</v>
      </c>
      <c r="W39" s="2">
        <v>5</v>
      </c>
      <c r="X39" s="2">
        <v>6</v>
      </c>
      <c r="Y39" s="2">
        <v>7</v>
      </c>
      <c r="Z39" s="2">
        <v>8</v>
      </c>
      <c r="AA39" s="2">
        <v>9</v>
      </c>
      <c r="AB39" s="9" t="s">
        <v>4</v>
      </c>
    </row>
    <row r="40" spans="2:28" x14ac:dyDescent="0.25">
      <c r="B40" s="274"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74"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74"/>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74"/>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74"/>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74"/>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74"/>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74"/>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74"/>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74"/>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74"/>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74"/>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74"/>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74"/>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75"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75"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75"/>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75"/>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75"/>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75"/>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75"/>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75"/>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75"/>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75"/>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75"/>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75"/>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74" t="s">
        <v>126</v>
      </c>
      <c r="C53" s="274"/>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74" t="s">
        <v>126</v>
      </c>
      <c r="R53" s="274"/>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74" t="s">
        <v>58</v>
      </c>
      <c r="C54" s="274"/>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74" t="s">
        <v>58</v>
      </c>
      <c r="R54" s="274"/>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73" t="s">
        <v>53</v>
      </c>
      <c r="C56" s="273"/>
      <c r="D56" s="244" t="s">
        <v>157</v>
      </c>
      <c r="E56" s="244"/>
      <c r="F56" s="244"/>
      <c r="G56" s="244"/>
      <c r="H56" s="244"/>
      <c r="I56" s="244"/>
      <c r="J56" s="244"/>
      <c r="K56" s="244"/>
      <c r="L56" s="244"/>
      <c r="M56" s="244"/>
      <c r="N56" s="244"/>
      <c r="O56" s="244"/>
      <c r="Q56" s="273" t="s">
        <v>54</v>
      </c>
      <c r="R56" s="273"/>
      <c r="S56" s="244" t="s">
        <v>157</v>
      </c>
      <c r="T56" s="244"/>
      <c r="U56" s="244"/>
      <c r="V56" s="244"/>
      <c r="W56" s="244"/>
      <c r="X56" s="244"/>
      <c r="Y56" s="244"/>
      <c r="Z56" s="244"/>
      <c r="AA56" s="244"/>
      <c r="AB56" s="244"/>
    </row>
    <row r="57" spans="2:28" x14ac:dyDescent="0.25">
      <c r="B57" s="273"/>
      <c r="C57" s="273"/>
      <c r="D57" s="2">
        <v>1</v>
      </c>
      <c r="E57" s="2">
        <v>2</v>
      </c>
      <c r="F57" s="2">
        <v>3</v>
      </c>
      <c r="G57" s="2">
        <v>4</v>
      </c>
      <c r="H57" s="2">
        <v>5</v>
      </c>
      <c r="I57" s="2">
        <v>6</v>
      </c>
      <c r="J57" s="2">
        <v>7</v>
      </c>
      <c r="K57" s="2">
        <v>8</v>
      </c>
      <c r="L57" s="2">
        <v>9</v>
      </c>
      <c r="M57" s="9" t="s">
        <v>4</v>
      </c>
      <c r="N57" s="2" t="s">
        <v>125</v>
      </c>
      <c r="O57" s="2" t="s">
        <v>124</v>
      </c>
      <c r="Q57" s="273"/>
      <c r="R57" s="273"/>
      <c r="S57" s="2">
        <v>1</v>
      </c>
      <c r="T57" s="2">
        <v>2</v>
      </c>
      <c r="U57" s="2">
        <v>3</v>
      </c>
      <c r="V57" s="2">
        <v>4</v>
      </c>
      <c r="W57" s="2">
        <v>5</v>
      </c>
      <c r="X57" s="2">
        <v>6</v>
      </c>
      <c r="Y57" s="2">
        <v>7</v>
      </c>
      <c r="Z57" s="2">
        <v>8</v>
      </c>
      <c r="AA57" s="2">
        <v>9</v>
      </c>
      <c r="AB57" s="9" t="s">
        <v>4</v>
      </c>
    </row>
    <row r="58" spans="2:28" x14ac:dyDescent="0.25">
      <c r="B58" s="274" t="s">
        <v>52</v>
      </c>
      <c r="C58" s="10" t="s">
        <v>6</v>
      </c>
      <c r="D58" s="13"/>
      <c r="E58" s="13"/>
      <c r="F58" s="13"/>
      <c r="G58" s="13"/>
      <c r="H58" s="13"/>
      <c r="I58" s="13"/>
      <c r="J58" s="13"/>
      <c r="K58" s="13"/>
      <c r="L58" s="13"/>
      <c r="M58" s="13"/>
      <c r="N58" s="13"/>
      <c r="O58" s="13"/>
      <c r="Q58" s="274" t="s">
        <v>52</v>
      </c>
      <c r="R58" s="10" t="s">
        <v>6</v>
      </c>
      <c r="S58" s="13"/>
      <c r="T58" s="13"/>
      <c r="U58" s="13"/>
      <c r="V58" s="13"/>
      <c r="W58" s="13"/>
      <c r="X58" s="13"/>
      <c r="Y58" s="13"/>
      <c r="Z58" s="13"/>
      <c r="AA58" s="13"/>
      <c r="AB58" s="13"/>
    </row>
    <row r="59" spans="2:28" x14ac:dyDescent="0.25">
      <c r="B59" s="274"/>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74"/>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74"/>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74"/>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74"/>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74"/>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74"/>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74"/>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74"/>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74"/>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70" t="s">
        <v>129</v>
      </c>
      <c r="C64" s="14" t="s">
        <v>6</v>
      </c>
      <c r="D64" s="13"/>
      <c r="E64" s="13"/>
      <c r="F64" s="13"/>
      <c r="G64" s="13"/>
      <c r="H64" s="13"/>
      <c r="I64" s="13"/>
      <c r="J64" s="13"/>
      <c r="K64" s="13"/>
      <c r="L64" s="13"/>
      <c r="M64" s="13"/>
      <c r="N64" s="11"/>
      <c r="O64" s="11"/>
      <c r="Q64" s="275" t="s">
        <v>129</v>
      </c>
      <c r="R64" s="14" t="s">
        <v>6</v>
      </c>
      <c r="S64" s="13"/>
      <c r="T64" s="13"/>
      <c r="U64" s="13"/>
      <c r="V64" s="13"/>
      <c r="W64" s="13"/>
      <c r="X64" s="13"/>
      <c r="Y64" s="13"/>
      <c r="Z64" s="13"/>
      <c r="AA64" s="13"/>
      <c r="AB64" s="13"/>
    </row>
    <row r="65" spans="2:28" ht="30" x14ac:dyDescent="0.25">
      <c r="B65" s="271"/>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75"/>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71"/>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75"/>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71"/>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75"/>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72"/>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75"/>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70"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70"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71"/>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71"/>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71"/>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71"/>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72"/>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72"/>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73" t="s">
        <v>53</v>
      </c>
      <c r="C74" s="273"/>
      <c r="D74" s="244" t="s">
        <v>156</v>
      </c>
      <c r="E74" s="244"/>
      <c r="F74" s="244"/>
      <c r="G74" s="244"/>
      <c r="H74" s="244"/>
      <c r="I74" s="244"/>
      <c r="J74" s="244"/>
      <c r="K74" s="244"/>
      <c r="L74" s="244"/>
      <c r="M74" s="244"/>
      <c r="N74" s="244"/>
      <c r="O74" s="244"/>
      <c r="Q74" s="273" t="s">
        <v>54</v>
      </c>
      <c r="R74" s="273"/>
      <c r="S74" s="244" t="s">
        <v>156</v>
      </c>
      <c r="T74" s="244"/>
      <c r="U74" s="244"/>
      <c r="V74" s="244"/>
      <c r="W74" s="244"/>
      <c r="X74" s="244"/>
      <c r="Y74" s="244"/>
      <c r="Z74" s="244"/>
      <c r="AA74" s="244"/>
      <c r="AB74" s="244"/>
    </row>
    <row r="75" spans="2:28" x14ac:dyDescent="0.25">
      <c r="B75" s="273"/>
      <c r="C75" s="273"/>
      <c r="D75" s="2">
        <v>1</v>
      </c>
      <c r="E75" s="2">
        <v>2</v>
      </c>
      <c r="F75" s="2">
        <v>3</v>
      </c>
      <c r="G75" s="2">
        <v>4</v>
      </c>
      <c r="H75" s="2">
        <v>5</v>
      </c>
      <c r="I75" s="2">
        <v>6</v>
      </c>
      <c r="J75" s="2">
        <v>7</v>
      </c>
      <c r="K75" s="2">
        <v>8</v>
      </c>
      <c r="L75" s="2">
        <v>9</v>
      </c>
      <c r="M75" s="9" t="s">
        <v>4</v>
      </c>
      <c r="N75" s="2" t="s">
        <v>125</v>
      </c>
      <c r="O75" s="2" t="s">
        <v>124</v>
      </c>
      <c r="Q75" s="273"/>
      <c r="R75" s="273"/>
      <c r="S75" s="2">
        <v>1</v>
      </c>
      <c r="T75" s="2">
        <v>2</v>
      </c>
      <c r="U75" s="2">
        <v>3</v>
      </c>
      <c r="V75" s="2">
        <v>4</v>
      </c>
      <c r="W75" s="2">
        <v>5</v>
      </c>
      <c r="X75" s="2">
        <v>6</v>
      </c>
      <c r="Y75" s="2">
        <v>7</v>
      </c>
      <c r="Z75" s="2">
        <v>8</v>
      </c>
      <c r="AA75" s="2">
        <v>9</v>
      </c>
      <c r="AB75" s="9" t="s">
        <v>4</v>
      </c>
    </row>
    <row r="76" spans="2:28" x14ac:dyDescent="0.25">
      <c r="B76" s="274" t="s">
        <v>49</v>
      </c>
      <c r="C76" s="10" t="s">
        <v>6</v>
      </c>
      <c r="D76" s="13"/>
      <c r="E76" s="13"/>
      <c r="F76" s="13"/>
      <c r="G76" s="13"/>
      <c r="H76" s="13"/>
      <c r="I76" s="13"/>
      <c r="J76" s="13"/>
      <c r="K76" s="13"/>
      <c r="L76" s="13"/>
      <c r="M76" s="13"/>
      <c r="N76" s="13"/>
      <c r="O76" s="13"/>
      <c r="Q76" s="274" t="s">
        <v>49</v>
      </c>
      <c r="R76" s="10" t="s">
        <v>6</v>
      </c>
      <c r="S76" s="13"/>
      <c r="T76" s="13"/>
      <c r="U76" s="13"/>
      <c r="V76" s="13"/>
      <c r="W76" s="13"/>
      <c r="X76" s="13"/>
      <c r="Y76" s="13"/>
      <c r="Z76" s="13"/>
      <c r="AA76" s="13"/>
      <c r="AB76" s="13"/>
    </row>
    <row r="77" spans="2:28" x14ac:dyDescent="0.25">
      <c r="B77" s="274"/>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74"/>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74"/>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74"/>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74"/>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74"/>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74"/>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74"/>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74"/>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74"/>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75" t="s">
        <v>128</v>
      </c>
      <c r="C82" s="14" t="s">
        <v>6</v>
      </c>
      <c r="D82" s="13"/>
      <c r="E82" s="13"/>
      <c r="F82" s="13"/>
      <c r="G82" s="13"/>
      <c r="H82" s="13"/>
      <c r="I82" s="13"/>
      <c r="J82" s="13"/>
      <c r="K82" s="13"/>
      <c r="L82" s="13"/>
      <c r="M82" s="13"/>
      <c r="N82" s="13"/>
      <c r="O82" s="13"/>
      <c r="Q82" s="275" t="s">
        <v>128</v>
      </c>
      <c r="R82" s="14" t="s">
        <v>6</v>
      </c>
      <c r="S82" s="13"/>
      <c r="T82" s="13"/>
      <c r="U82" s="13"/>
      <c r="V82" s="13"/>
      <c r="W82" s="13"/>
      <c r="X82" s="13"/>
      <c r="Y82" s="13"/>
      <c r="Z82" s="13"/>
      <c r="AA82" s="13"/>
      <c r="AB82" s="13"/>
    </row>
    <row r="83" spans="2:28" ht="30" x14ac:dyDescent="0.25">
      <c r="B83" s="275"/>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75"/>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75"/>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75"/>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75"/>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75"/>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75"/>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75"/>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73" t="s">
        <v>53</v>
      </c>
      <c r="C88" s="273"/>
      <c r="D88" s="253" t="s">
        <v>158</v>
      </c>
      <c r="E88" s="254"/>
      <c r="F88" s="254"/>
      <c r="G88" s="254"/>
      <c r="H88" s="254"/>
      <c r="I88" s="254"/>
      <c r="J88" s="254"/>
      <c r="K88" s="254"/>
      <c r="L88" s="254"/>
      <c r="M88" s="255"/>
      <c r="Q88" s="273" t="s">
        <v>54</v>
      </c>
      <c r="R88" s="273"/>
      <c r="S88" s="244" t="s">
        <v>158</v>
      </c>
      <c r="T88" s="244"/>
      <c r="U88" s="244"/>
      <c r="V88" s="244"/>
      <c r="W88" s="244"/>
      <c r="X88" s="244"/>
      <c r="Y88" s="244"/>
      <c r="Z88" s="244"/>
      <c r="AA88" s="244"/>
      <c r="AB88" s="244"/>
    </row>
    <row r="89" spans="2:28" x14ac:dyDescent="0.25">
      <c r="B89" s="273"/>
      <c r="C89" s="273"/>
      <c r="D89" s="2">
        <v>1</v>
      </c>
      <c r="E89" s="2">
        <v>2</v>
      </c>
      <c r="F89" s="2">
        <v>3</v>
      </c>
      <c r="G89" s="2">
        <v>4</v>
      </c>
      <c r="H89" s="2">
        <v>5</v>
      </c>
      <c r="I89" s="2">
        <v>6</v>
      </c>
      <c r="J89" s="2">
        <v>7</v>
      </c>
      <c r="K89" s="2">
        <v>8</v>
      </c>
      <c r="L89" s="2">
        <v>9</v>
      </c>
      <c r="M89" s="9" t="s">
        <v>17</v>
      </c>
      <c r="Q89" s="273"/>
      <c r="R89" s="273"/>
      <c r="S89" s="2">
        <v>1</v>
      </c>
      <c r="T89" s="2">
        <v>2</v>
      </c>
      <c r="U89" s="2">
        <v>3</v>
      </c>
      <c r="V89" s="2">
        <v>4</v>
      </c>
      <c r="W89" s="2">
        <v>5</v>
      </c>
      <c r="X89" s="2">
        <v>6</v>
      </c>
      <c r="Y89" s="2">
        <v>7</v>
      </c>
      <c r="Z89" s="2">
        <v>8</v>
      </c>
      <c r="AA89" s="2">
        <v>9</v>
      </c>
      <c r="AB89" s="9" t="s">
        <v>17</v>
      </c>
    </row>
    <row r="90" spans="2:28" x14ac:dyDescent="0.25">
      <c r="B90" s="270"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70"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71"/>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71"/>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71"/>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71"/>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72"/>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72"/>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70"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70"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71"/>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71"/>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71"/>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71"/>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72"/>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72"/>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70"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70"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71"/>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71"/>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71"/>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71"/>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72"/>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72"/>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64" t="s">
        <v>115</v>
      </c>
      <c r="C103" s="264"/>
      <c r="D103" s="264"/>
      <c r="E103" s="264"/>
      <c r="F103" s="264"/>
      <c r="G103" s="264"/>
      <c r="H103" s="264"/>
      <c r="I103" s="264"/>
      <c r="J103" s="264"/>
      <c r="K103" s="264"/>
      <c r="L103" s="264"/>
      <c r="M103" s="264"/>
      <c r="Q103" s="5"/>
      <c r="R103" s="5"/>
      <c r="S103" s="5"/>
      <c r="T103" s="5"/>
      <c r="U103" s="5"/>
      <c r="V103" s="5"/>
      <c r="W103" s="5"/>
      <c r="X103" s="5"/>
      <c r="Y103" s="5"/>
    </row>
    <row r="105" spans="2:28" ht="15" customHeight="1" x14ac:dyDescent="0.25">
      <c r="D105" s="276" t="s">
        <v>114</v>
      </c>
      <c r="E105" s="276"/>
      <c r="F105" s="276"/>
      <c r="G105" s="276"/>
      <c r="H105" s="276"/>
      <c r="I105" s="276"/>
      <c r="J105" s="276"/>
      <c r="K105" s="276"/>
      <c r="L105" s="276"/>
      <c r="M105" s="276"/>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70" t="s">
        <v>52</v>
      </c>
      <c r="C107" s="14" t="s">
        <v>6</v>
      </c>
      <c r="D107" s="277" t="s">
        <v>91</v>
      </c>
      <c r="E107" s="278"/>
      <c r="F107" s="278"/>
      <c r="G107" s="278"/>
      <c r="H107" s="278"/>
      <c r="I107" s="278"/>
      <c r="J107" s="278"/>
      <c r="K107" s="278"/>
      <c r="L107" s="278"/>
      <c r="M107" s="279"/>
      <c r="R107" s="7"/>
      <c r="S107" s="7"/>
      <c r="T107" s="7"/>
      <c r="U107" s="7"/>
      <c r="V107" s="7"/>
      <c r="W107" s="7"/>
      <c r="X107" s="7"/>
      <c r="Y107" s="7"/>
    </row>
    <row r="108" spans="2:28" x14ac:dyDescent="0.25">
      <c r="B108" s="271"/>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71"/>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71"/>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71"/>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72"/>
      <c r="C112" s="14" t="s">
        <v>2</v>
      </c>
      <c r="D112" s="267" t="s">
        <v>92</v>
      </c>
      <c r="E112" s="268"/>
      <c r="F112" s="268"/>
      <c r="G112" s="268"/>
      <c r="H112" s="268"/>
      <c r="I112" s="268"/>
      <c r="J112" s="268"/>
      <c r="K112" s="268"/>
      <c r="L112" s="268"/>
      <c r="M112" s="269"/>
    </row>
    <row r="113" spans="2:13" ht="15" customHeight="1" x14ac:dyDescent="0.25">
      <c r="B113" s="275" t="s">
        <v>129</v>
      </c>
      <c r="C113" s="14" t="s">
        <v>6</v>
      </c>
      <c r="D113" s="280" t="s">
        <v>91</v>
      </c>
      <c r="E113" s="281"/>
      <c r="F113" s="281"/>
      <c r="G113" s="281"/>
      <c r="H113" s="281"/>
      <c r="I113" s="281"/>
      <c r="J113" s="281"/>
      <c r="K113" s="281"/>
      <c r="L113" s="281"/>
      <c r="M113" s="282"/>
    </row>
    <row r="114" spans="2:13" ht="30" x14ac:dyDescent="0.25">
      <c r="B114" s="275"/>
      <c r="C114" s="14" t="s">
        <v>0</v>
      </c>
      <c r="D114" s="20"/>
      <c r="E114" s="19" t="s">
        <v>101</v>
      </c>
      <c r="F114" s="19" t="s">
        <v>102</v>
      </c>
      <c r="G114" s="19" t="s">
        <v>103</v>
      </c>
      <c r="H114" s="19" t="s">
        <v>104</v>
      </c>
      <c r="I114" s="19" t="s">
        <v>102</v>
      </c>
      <c r="J114" s="19" t="s">
        <v>103</v>
      </c>
      <c r="K114" s="19" t="s">
        <v>105</v>
      </c>
      <c r="L114" s="20"/>
      <c r="M114" s="20"/>
    </row>
    <row r="115" spans="2:13" x14ac:dyDescent="0.25">
      <c r="B115" s="275"/>
      <c r="C115" s="14" t="s">
        <v>1</v>
      </c>
      <c r="D115" s="20"/>
      <c r="E115" s="19" t="s">
        <v>107</v>
      </c>
      <c r="F115" s="19" t="s">
        <v>108</v>
      </c>
      <c r="G115" s="19" t="s">
        <v>106</v>
      </c>
      <c r="H115" s="19" t="s">
        <v>109</v>
      </c>
      <c r="I115" s="19" t="s">
        <v>110</v>
      </c>
      <c r="J115" s="19" t="s">
        <v>111</v>
      </c>
      <c r="K115" s="19" t="s">
        <v>112</v>
      </c>
      <c r="L115" s="20"/>
      <c r="M115" s="20"/>
    </row>
    <row r="116" spans="2:13" x14ac:dyDescent="0.25">
      <c r="B116" s="275"/>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75"/>
      <c r="C117" s="14" t="s">
        <v>2</v>
      </c>
      <c r="D117" s="267" t="s">
        <v>92</v>
      </c>
      <c r="E117" s="268"/>
      <c r="F117" s="268"/>
      <c r="G117" s="268"/>
      <c r="H117" s="268"/>
      <c r="I117" s="268"/>
      <c r="J117" s="268"/>
      <c r="K117" s="268"/>
      <c r="L117" s="269"/>
      <c r="M117" s="20"/>
    </row>
    <row r="118" spans="2:13" ht="15" customHeight="1" x14ac:dyDescent="0.25">
      <c r="B118" s="270" t="s">
        <v>163</v>
      </c>
      <c r="C118" s="2" t="s">
        <v>133</v>
      </c>
      <c r="D118" s="25"/>
      <c r="E118" s="25"/>
      <c r="F118" s="24">
        <v>1</v>
      </c>
      <c r="G118" s="24" t="s">
        <v>73</v>
      </c>
      <c r="H118" s="24" t="s">
        <v>143</v>
      </c>
      <c r="I118" s="24" t="s">
        <v>147</v>
      </c>
      <c r="J118" s="24" t="s">
        <v>152</v>
      </c>
      <c r="K118" s="24" t="s">
        <v>153</v>
      </c>
      <c r="L118" s="24" t="s">
        <v>154</v>
      </c>
      <c r="M118" s="25"/>
    </row>
    <row r="119" spans="2:13" x14ac:dyDescent="0.25">
      <c r="B119" s="271"/>
      <c r="C119" s="2" t="s">
        <v>132</v>
      </c>
      <c r="D119" s="25"/>
      <c r="E119" s="24">
        <v>1</v>
      </c>
      <c r="F119" s="24">
        <v>2</v>
      </c>
      <c r="G119" s="24" t="s">
        <v>140</v>
      </c>
      <c r="H119" s="24" t="s">
        <v>144</v>
      </c>
      <c r="I119" s="24" t="s">
        <v>148</v>
      </c>
      <c r="J119" s="24" t="s">
        <v>149</v>
      </c>
      <c r="K119" s="24" t="s">
        <v>150</v>
      </c>
      <c r="L119" s="24" t="s">
        <v>151</v>
      </c>
      <c r="M119" s="25"/>
    </row>
    <row r="120" spans="2:13" x14ac:dyDescent="0.25">
      <c r="B120" s="271"/>
      <c r="C120" s="14" t="s">
        <v>134</v>
      </c>
      <c r="D120" s="24" t="s">
        <v>130</v>
      </c>
      <c r="E120" s="24" t="s">
        <v>136</v>
      </c>
      <c r="F120" s="24" t="s">
        <v>138</v>
      </c>
      <c r="G120" s="24" t="s">
        <v>141</v>
      </c>
      <c r="H120" s="24" t="s">
        <v>145</v>
      </c>
      <c r="I120" s="24" t="s">
        <v>155</v>
      </c>
      <c r="J120" s="24">
        <v>8</v>
      </c>
      <c r="K120" s="24">
        <v>9</v>
      </c>
      <c r="L120" s="25"/>
      <c r="M120" s="25"/>
    </row>
    <row r="121" spans="2:13" x14ac:dyDescent="0.25">
      <c r="B121" s="272"/>
      <c r="C121" s="14" t="s">
        <v>135</v>
      </c>
      <c r="D121" s="24" t="s">
        <v>131</v>
      </c>
      <c r="E121" s="24" t="s">
        <v>137</v>
      </c>
      <c r="F121" s="24" t="s">
        <v>139</v>
      </c>
      <c r="G121" s="24" t="s">
        <v>142</v>
      </c>
      <c r="H121" s="24" t="s">
        <v>146</v>
      </c>
      <c r="I121" s="24" t="s">
        <v>79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dimension ref="B2:AH99"/>
  <sheetViews>
    <sheetView zoomScale="85" zoomScaleNormal="85" workbookViewId="0">
      <selection activeCell="U36" sqref="U36"/>
    </sheetView>
  </sheetViews>
  <sheetFormatPr defaultRowHeight="15" x14ac:dyDescent="0.25"/>
  <cols>
    <col min="31" max="31" width="9.85546875" customWidth="1"/>
  </cols>
  <sheetData>
    <row r="2" spans="2:31" ht="18.75" x14ac:dyDescent="0.3">
      <c r="B2" s="250" t="s">
        <v>293</v>
      </c>
      <c r="C2" s="250"/>
      <c r="D2" s="250"/>
      <c r="E2" s="250"/>
      <c r="F2" s="250"/>
      <c r="G2" s="250"/>
      <c r="H2" s="250"/>
      <c r="I2" s="250"/>
      <c r="J2" s="250"/>
      <c r="K2" s="250"/>
      <c r="L2" s="250"/>
      <c r="M2" s="250"/>
      <c r="N2" s="250"/>
      <c r="O2" s="250"/>
      <c r="P2" s="250"/>
      <c r="Q2" s="250"/>
      <c r="R2" s="250"/>
      <c r="S2" s="250"/>
      <c r="T2" s="250"/>
      <c r="U2" s="250"/>
      <c r="V2" s="250"/>
    </row>
    <row r="3" spans="2:31" ht="75" customHeight="1" x14ac:dyDescent="0.25">
      <c r="B3" s="260" t="s">
        <v>302</v>
      </c>
      <c r="C3" s="260"/>
      <c r="D3" s="260"/>
      <c r="E3" s="260"/>
      <c r="F3" s="260"/>
      <c r="G3" s="260"/>
      <c r="H3" s="260"/>
      <c r="I3" s="260"/>
      <c r="J3" s="260"/>
      <c r="K3" s="260"/>
      <c r="L3" s="260"/>
      <c r="M3" s="260"/>
      <c r="N3" s="260"/>
      <c r="O3" s="260"/>
      <c r="P3" s="260"/>
      <c r="Q3" s="260"/>
      <c r="R3" s="260"/>
      <c r="S3" s="260"/>
      <c r="T3" s="260"/>
      <c r="U3" s="260"/>
      <c r="V3" s="260"/>
    </row>
    <row r="4" spans="2:31" ht="35.25" customHeight="1" x14ac:dyDescent="0.25">
      <c r="B4" s="260"/>
      <c r="C4" s="260"/>
      <c r="D4" s="260"/>
      <c r="E4" s="260"/>
      <c r="F4" s="260"/>
      <c r="G4" s="260"/>
      <c r="H4" s="260"/>
      <c r="I4" s="260"/>
      <c r="J4" s="260"/>
      <c r="K4" s="260"/>
      <c r="L4" s="260"/>
      <c r="M4" s="260"/>
      <c r="N4" s="260"/>
      <c r="O4" s="260"/>
      <c r="P4" s="260"/>
      <c r="Q4" s="260"/>
      <c r="R4" s="260"/>
      <c r="S4" s="260"/>
      <c r="T4" s="260"/>
      <c r="U4" s="260"/>
      <c r="V4" s="260"/>
    </row>
    <row r="6" spans="2:31" x14ac:dyDescent="0.25">
      <c r="B6" s="244" t="s">
        <v>43</v>
      </c>
      <c r="C6" s="244"/>
      <c r="D6" s="244"/>
      <c r="E6" s="244"/>
      <c r="F6" s="244"/>
      <c r="G6" s="244"/>
      <c r="H6" s="244"/>
      <c r="I6" s="244"/>
      <c r="J6" s="244"/>
      <c r="K6" s="244"/>
      <c r="L6" s="244"/>
      <c r="M6" s="244"/>
      <c r="N6" s="244"/>
      <c r="P6" s="244" t="s">
        <v>44</v>
      </c>
      <c r="Q6" s="244"/>
      <c r="R6" s="244"/>
      <c r="S6" s="244"/>
      <c r="T6" s="244"/>
      <c r="U6" s="244"/>
      <c r="V6" s="244"/>
      <c r="X6" s="244" t="s">
        <v>7</v>
      </c>
      <c r="Y6" s="244"/>
      <c r="Z6" s="244"/>
    </row>
    <row r="7" spans="2:31" x14ac:dyDescent="0.25">
      <c r="B7" s="262" t="s">
        <v>22</v>
      </c>
      <c r="C7" s="262" t="s">
        <v>25</v>
      </c>
      <c r="D7" s="262"/>
      <c r="E7" s="262"/>
      <c r="F7" s="262" t="s">
        <v>1</v>
      </c>
      <c r="G7" s="262"/>
      <c r="H7" s="262"/>
      <c r="I7" s="262" t="s">
        <v>3</v>
      </c>
      <c r="J7" s="262"/>
      <c r="K7" s="262"/>
      <c r="L7" s="262" t="s">
        <v>4</v>
      </c>
      <c r="M7" s="262"/>
      <c r="N7" s="262"/>
      <c r="P7" s="313" t="s">
        <v>22</v>
      </c>
      <c r="Q7" s="293" t="s">
        <v>25</v>
      </c>
      <c r="R7" s="295"/>
      <c r="S7" s="293" t="s">
        <v>1</v>
      </c>
      <c r="T7" s="295"/>
      <c r="U7" s="293" t="s">
        <v>3</v>
      </c>
      <c r="V7" s="295"/>
      <c r="X7" s="2" t="s">
        <v>18</v>
      </c>
      <c r="Y7" s="4">
        <v>296468</v>
      </c>
      <c r="Z7" s="3">
        <v>0.84173407417712676</v>
      </c>
    </row>
    <row r="8" spans="2:31" x14ac:dyDescent="0.25">
      <c r="B8" s="262"/>
      <c r="C8" s="2" t="s">
        <v>40</v>
      </c>
      <c r="D8" s="2" t="s">
        <v>42</v>
      </c>
      <c r="E8" s="2" t="s">
        <v>41</v>
      </c>
      <c r="F8" s="2" t="s">
        <v>40</v>
      </c>
      <c r="G8" s="2" t="s">
        <v>42</v>
      </c>
      <c r="H8" s="2" t="s">
        <v>41</v>
      </c>
      <c r="I8" s="2" t="s">
        <v>40</v>
      </c>
      <c r="J8" s="2" t="s">
        <v>42</v>
      </c>
      <c r="K8" s="2" t="s">
        <v>41</v>
      </c>
      <c r="L8" s="2" t="s">
        <v>40</v>
      </c>
      <c r="M8" s="2" t="s">
        <v>42</v>
      </c>
      <c r="N8" s="2" t="s">
        <v>41</v>
      </c>
      <c r="P8" s="314"/>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06">
        <v>0.13419913419913421</v>
      </c>
      <c r="S9" s="3">
        <v>0.35499999999999998</v>
      </c>
      <c r="T9" s="306">
        <v>0.14049586776859505</v>
      </c>
      <c r="U9" s="3">
        <v>0.26400000000000001</v>
      </c>
      <c r="V9" s="306">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07"/>
      <c r="S10" s="3">
        <v>0.33300000000000002</v>
      </c>
      <c r="T10" s="307"/>
      <c r="U10" s="3">
        <v>0.23699999999999999</v>
      </c>
      <c r="V10" s="307">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12" t="s">
        <v>47</v>
      </c>
      <c r="Q11" s="312"/>
      <c r="R11" s="312"/>
      <c r="S11" s="312"/>
      <c r="T11" s="312"/>
      <c r="U11" s="312"/>
      <c r="V11" s="312"/>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44" t="s">
        <v>290</v>
      </c>
      <c r="Q13" s="244"/>
      <c r="R13" s="244"/>
      <c r="S13" s="244"/>
      <c r="T13" s="244"/>
      <c r="U13" s="244"/>
      <c r="V13" s="244"/>
      <c r="X13" s="253" t="s">
        <v>333</v>
      </c>
      <c r="Y13" s="254"/>
      <c r="Z13" s="254"/>
      <c r="AA13" s="254"/>
      <c r="AB13" s="255"/>
      <c r="AE13" s="77"/>
    </row>
    <row r="14" spans="2:31" x14ac:dyDescent="0.25">
      <c r="B14" s="244" t="s">
        <v>45</v>
      </c>
      <c r="C14" s="244"/>
      <c r="D14" s="244"/>
      <c r="E14" s="244"/>
      <c r="F14" s="244"/>
      <c r="G14" s="244"/>
      <c r="H14" s="244"/>
      <c r="I14" s="244"/>
      <c r="J14" s="244"/>
      <c r="K14" s="244"/>
      <c r="L14" s="244"/>
      <c r="M14" s="244"/>
      <c r="N14" s="244"/>
      <c r="P14" s="290" t="s">
        <v>22</v>
      </c>
      <c r="Q14" s="290"/>
      <c r="R14" s="2">
        <v>4</v>
      </c>
      <c r="S14" s="2">
        <v>6</v>
      </c>
      <c r="T14" s="2">
        <v>8</v>
      </c>
      <c r="U14" s="2">
        <v>10</v>
      </c>
      <c r="V14" s="2">
        <v>12</v>
      </c>
      <c r="X14" s="2" t="s">
        <v>22</v>
      </c>
      <c r="Y14" s="2">
        <v>4</v>
      </c>
      <c r="Z14" s="2">
        <v>8</v>
      </c>
      <c r="AA14" s="2">
        <v>12</v>
      </c>
      <c r="AB14" s="2">
        <v>16</v>
      </c>
      <c r="AE14" s="77"/>
    </row>
    <row r="15" spans="2:31" x14ac:dyDescent="0.25">
      <c r="B15" s="262" t="s">
        <v>22</v>
      </c>
      <c r="C15" s="262" t="s">
        <v>25</v>
      </c>
      <c r="D15" s="262"/>
      <c r="E15" s="262"/>
      <c r="F15" s="262" t="s">
        <v>1</v>
      </c>
      <c r="G15" s="262"/>
      <c r="H15" s="262"/>
      <c r="I15" s="262" t="s">
        <v>3</v>
      </c>
      <c r="J15" s="262"/>
      <c r="K15" s="262"/>
      <c r="L15" s="262" t="s">
        <v>4</v>
      </c>
      <c r="M15" s="262"/>
      <c r="N15" s="262"/>
      <c r="P15" s="290" t="s">
        <v>25</v>
      </c>
      <c r="Q15" s="290"/>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62"/>
      <c r="C16" s="2" t="s">
        <v>40</v>
      </c>
      <c r="D16" s="2" t="s">
        <v>42</v>
      </c>
      <c r="E16" s="2" t="s">
        <v>41</v>
      </c>
      <c r="F16" s="2" t="s">
        <v>40</v>
      </c>
      <c r="G16" s="2" t="s">
        <v>42</v>
      </c>
      <c r="H16" s="2" t="s">
        <v>41</v>
      </c>
      <c r="I16" s="2" t="s">
        <v>40</v>
      </c>
      <c r="J16" s="2" t="s">
        <v>42</v>
      </c>
      <c r="K16" s="2" t="s">
        <v>41</v>
      </c>
      <c r="L16" s="2" t="s">
        <v>40</v>
      </c>
      <c r="M16" s="2" t="s">
        <v>42</v>
      </c>
      <c r="N16" s="2" t="s">
        <v>41</v>
      </c>
      <c r="P16" s="290" t="s">
        <v>1</v>
      </c>
      <c r="Q16" s="290"/>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90" t="s">
        <v>3</v>
      </c>
      <c r="Q17" s="290"/>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90" t="s">
        <v>208</v>
      </c>
      <c r="Q18" s="290"/>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334</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99" t="s">
        <v>323</v>
      </c>
      <c r="C21" s="300"/>
      <c r="D21" s="300"/>
      <c r="E21" s="300"/>
      <c r="F21" s="301"/>
      <c r="L21" s="289" t="s">
        <v>305</v>
      </c>
      <c r="M21" s="289"/>
      <c r="N21" s="289"/>
      <c r="O21" s="289"/>
      <c r="P21" s="289"/>
      <c r="R21" s="289" t="s">
        <v>295</v>
      </c>
      <c r="S21" s="289"/>
      <c r="T21" s="289"/>
      <c r="U21" s="289"/>
      <c r="V21" s="289"/>
      <c r="X21" s="289" t="s">
        <v>298</v>
      </c>
      <c r="Y21" s="289"/>
      <c r="Z21" s="289"/>
      <c r="AA21" s="289"/>
      <c r="AB21" s="289"/>
    </row>
    <row r="22" spans="2:31" x14ac:dyDescent="0.25">
      <c r="B22" s="259" t="s">
        <v>22</v>
      </c>
      <c r="C22" s="259"/>
      <c r="D22" s="2">
        <v>8</v>
      </c>
      <c r="E22" s="2">
        <v>12</v>
      </c>
      <c r="F22" s="2">
        <v>16</v>
      </c>
      <c r="L22" s="259" t="s">
        <v>22</v>
      </c>
      <c r="M22" s="259"/>
      <c r="N22" s="2">
        <v>8</v>
      </c>
      <c r="O22" s="2">
        <v>12</v>
      </c>
      <c r="P22" s="2">
        <v>16</v>
      </c>
      <c r="R22" s="291" t="s">
        <v>22</v>
      </c>
      <c r="S22" s="292"/>
      <c r="T22" s="2">
        <v>8</v>
      </c>
      <c r="U22" s="2">
        <v>12</v>
      </c>
      <c r="V22" s="2">
        <v>16</v>
      </c>
      <c r="X22" s="291" t="s">
        <v>22</v>
      </c>
      <c r="Y22" s="292"/>
      <c r="Z22" s="2">
        <v>8</v>
      </c>
      <c r="AA22" s="2">
        <v>12</v>
      </c>
      <c r="AB22" s="2">
        <v>16</v>
      </c>
    </row>
    <row r="23" spans="2:31" x14ac:dyDescent="0.25">
      <c r="B23" s="259" t="s">
        <v>329</v>
      </c>
      <c r="C23" s="259"/>
      <c r="D23" s="293">
        <v>5300</v>
      </c>
      <c r="E23" s="294"/>
      <c r="F23" s="295"/>
      <c r="G23" s="310" t="s">
        <v>306</v>
      </c>
      <c r="H23" s="311"/>
      <c r="L23" s="287" t="s">
        <v>303</v>
      </c>
      <c r="M23" s="288"/>
      <c r="N23" s="4">
        <v>7500</v>
      </c>
      <c r="O23" s="4">
        <v>7500</v>
      </c>
      <c r="P23" s="4">
        <v>7500</v>
      </c>
      <c r="R23" s="287" t="s">
        <v>310</v>
      </c>
      <c r="S23" s="288"/>
      <c r="T23" s="3">
        <v>0.56332541567696004</v>
      </c>
      <c r="U23" s="3">
        <v>0.47121535181236673</v>
      </c>
      <c r="V23" s="3">
        <v>0.33333333333333331</v>
      </c>
      <c r="X23" s="45" t="s">
        <v>310</v>
      </c>
      <c r="Y23" s="61"/>
      <c r="Z23" s="3">
        <v>3.4000000000000002E-2</v>
      </c>
      <c r="AA23" s="3">
        <v>0.10660980810234541</v>
      </c>
      <c r="AB23" s="3">
        <v>0.46875</v>
      </c>
    </row>
    <row r="24" spans="2:31" x14ac:dyDescent="0.25">
      <c r="B24" s="259" t="s">
        <v>319</v>
      </c>
      <c r="C24" s="259"/>
      <c r="D24" s="62">
        <f>INDEX(N23:N27,MATCH($G$24,$L23:$L27,0))</f>
        <v>5300</v>
      </c>
      <c r="E24" s="62">
        <f>INDEX(O23:O27,MATCH($G$24,$L23:$L27,0))</f>
        <v>5300</v>
      </c>
      <c r="F24" s="62">
        <f>INDEX(P23:P27,MATCH($G$24,$L23:$L27,0))</f>
        <v>5300</v>
      </c>
      <c r="G24" s="303" t="s">
        <v>304</v>
      </c>
      <c r="H24" s="304"/>
      <c r="L24" s="287" t="s">
        <v>304</v>
      </c>
      <c r="M24" s="288"/>
      <c r="N24" s="4">
        <v>5300</v>
      </c>
      <c r="O24" s="4">
        <v>5300</v>
      </c>
      <c r="P24" s="4">
        <v>5300</v>
      </c>
      <c r="R24" s="287" t="s">
        <v>308</v>
      </c>
      <c r="S24" s="288"/>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96">
        <v>1400</v>
      </c>
      <c r="E25" s="297"/>
      <c r="F25" s="298"/>
      <c r="G25" t="s">
        <v>324</v>
      </c>
      <c r="L25" s="291">
        <v>8000</v>
      </c>
      <c r="M25" s="292"/>
      <c r="N25" s="4">
        <v>8000</v>
      </c>
      <c r="O25" s="4">
        <v>8000</v>
      </c>
      <c r="P25" s="4">
        <v>8000</v>
      </c>
      <c r="R25" s="287" t="s">
        <v>309</v>
      </c>
      <c r="S25" s="288"/>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59" t="s">
        <v>299</v>
      </c>
      <c r="C26" s="259"/>
      <c r="D26" s="293">
        <v>-1000</v>
      </c>
      <c r="E26" s="294"/>
      <c r="F26" s="295"/>
      <c r="G26" t="s">
        <v>325</v>
      </c>
      <c r="L26" s="291">
        <v>12000</v>
      </c>
      <c r="M26" s="292"/>
      <c r="N26" s="4">
        <v>12000</v>
      </c>
      <c r="O26" s="4">
        <v>12000</v>
      </c>
      <c r="P26" s="4">
        <v>12000</v>
      </c>
      <c r="R26" s="287" t="s">
        <v>4</v>
      </c>
      <c r="S26" s="288"/>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93">
        <v>-1750</v>
      </c>
      <c r="E27" s="294"/>
      <c r="F27" s="295"/>
      <c r="G27" s="60" t="s">
        <v>326</v>
      </c>
      <c r="L27" s="291" t="s">
        <v>322</v>
      </c>
      <c r="M27" s="292"/>
      <c r="N27" s="4">
        <v>7500</v>
      </c>
      <c r="O27" s="4">
        <v>8200</v>
      </c>
      <c r="P27" s="4">
        <v>9000</v>
      </c>
    </row>
    <row r="28" spans="2:31" x14ac:dyDescent="0.25">
      <c r="B28" s="259" t="s">
        <v>297</v>
      </c>
      <c r="C28" s="259"/>
      <c r="D28" s="63">
        <f>INDEX(T23:T26,MATCH($G$29,$R23:$R26,0))</f>
        <v>0.48225108225108226</v>
      </c>
      <c r="E28" s="63">
        <f>INDEX(U23:U26,MATCH($G$29,$R23:$R26,0))</f>
        <v>0.39925904816186947</v>
      </c>
      <c r="F28" s="63">
        <f>INDEX(V23:V26,MATCH($G$29,$R23:$R26,0))</f>
        <v>0.2161764705882353</v>
      </c>
      <c r="G28" s="308" t="s">
        <v>307</v>
      </c>
      <c r="H28" s="309"/>
      <c r="R28" s="289" t="s">
        <v>296</v>
      </c>
      <c r="S28" s="289"/>
      <c r="T28" s="289"/>
      <c r="U28" s="289"/>
      <c r="V28" s="289"/>
    </row>
    <row r="29" spans="2:31" x14ac:dyDescent="0.25">
      <c r="B29" s="259" t="s">
        <v>298</v>
      </c>
      <c r="C29" s="259"/>
      <c r="D29" s="63">
        <f>INDEX(Z23:Z26,MATCH($G$29,$R$23:$R$26,0))</f>
        <v>4.8773448773448774E-2</v>
      </c>
      <c r="E29" s="63">
        <f>INDEX(AA23:AA26,MATCH($G$29,$R$23:$R$26,0))</f>
        <v>0.14249073810202337</v>
      </c>
      <c r="F29" s="63">
        <f>INDEX(AB23:AB26,MATCH($G$29,$R$23:$R$26,0))</f>
        <v>0.50147058823529411</v>
      </c>
      <c r="G29" s="303" t="s">
        <v>308</v>
      </c>
      <c r="H29" s="304"/>
      <c r="L29" s="289" t="s">
        <v>327</v>
      </c>
      <c r="M29" s="289"/>
      <c r="N29" s="289"/>
      <c r="O29" s="289"/>
      <c r="R29" s="291" t="s">
        <v>22</v>
      </c>
      <c r="S29" s="292"/>
      <c r="T29" s="2">
        <v>8</v>
      </c>
      <c r="U29" s="2">
        <v>12</v>
      </c>
      <c r="V29" s="2">
        <v>16</v>
      </c>
    </row>
    <row r="30" spans="2:31" x14ac:dyDescent="0.25">
      <c r="B30" s="259" t="s">
        <v>296</v>
      </c>
      <c r="C30" s="259"/>
      <c r="D30" s="63">
        <f>INDEX(T30:T33,MATCH($G$29,$R$23:$R$26,0))</f>
        <v>0.15930735930735931</v>
      </c>
      <c r="E30" s="63">
        <f>INDEX(U30:U33,MATCH($G$29,$R$23:$R$26,0))</f>
        <v>0.13536620119692219</v>
      </c>
      <c r="F30" s="63">
        <f>INDEX(V30:V33,MATCH($G$29,$R$23:$R$26,0))</f>
        <v>7.2058823529411759E-2</v>
      </c>
      <c r="G30" s="66" t="s">
        <v>313</v>
      </c>
      <c r="H30" t="s">
        <v>321</v>
      </c>
      <c r="L30" s="287" t="s">
        <v>314</v>
      </c>
      <c r="M30" s="288"/>
      <c r="N30" s="4">
        <v>3900</v>
      </c>
      <c r="O30" s="4">
        <v>5300</v>
      </c>
      <c r="R30" s="45" t="s">
        <v>310</v>
      </c>
      <c r="S30" s="61"/>
      <c r="T30" s="3">
        <v>0.123</v>
      </c>
      <c r="U30" s="3">
        <v>0.11899999999999999</v>
      </c>
      <c r="V30" s="3">
        <v>6.0999999999999999E-2</v>
      </c>
    </row>
    <row r="31" spans="2:31" x14ac:dyDescent="0.25">
      <c r="B31" s="259" t="s">
        <v>311</v>
      </c>
      <c r="C31" s="259"/>
      <c r="D31" s="63">
        <f>D30*1.4</f>
        <v>0.22303030303030302</v>
      </c>
      <c r="E31" s="63">
        <f t="shared" ref="E31:F31" si="0">E30*1.4</f>
        <v>0.18951268167569105</v>
      </c>
      <c r="F31" s="63">
        <f t="shared" si="0"/>
        <v>0.10088235294117645</v>
      </c>
      <c r="G31" s="67">
        <v>0.33</v>
      </c>
      <c r="H31" t="s">
        <v>320</v>
      </c>
      <c r="L31" s="287" t="s">
        <v>260</v>
      </c>
      <c r="M31" s="288"/>
      <c r="N31" s="4">
        <v>4900</v>
      </c>
      <c r="O31" s="4">
        <v>6800</v>
      </c>
      <c r="R31" s="45" t="s">
        <v>308</v>
      </c>
      <c r="S31" s="61"/>
      <c r="T31" s="3">
        <v>0.15930735930735931</v>
      </c>
      <c r="U31" s="3">
        <v>0.13536620119692219</v>
      </c>
      <c r="V31" s="3">
        <v>7.2058823529411759E-2</v>
      </c>
    </row>
    <row r="32" spans="2:31" x14ac:dyDescent="0.25">
      <c r="B32" s="302" t="s">
        <v>312</v>
      </c>
      <c r="C32" s="302"/>
      <c r="D32" s="64">
        <f>$D23*D28+D29*$D25-D24*D30-D24*D31*$G$31+(1-D28)*$D26</f>
        <v>872.05564213564196</v>
      </c>
      <c r="E32" s="64">
        <f>$D23*E28+E29*$D25-E24*E30-E24*E31*$G$31+(1-E28)*$D26</f>
        <v>665.92049016813905</v>
      </c>
      <c r="F32" s="64">
        <f>$D23*F28+F29*$D25-F24*F30-F24*F31*$G$31+(1-F28)*$D26</f>
        <v>505.61558823529424</v>
      </c>
      <c r="G32" t="s">
        <v>318</v>
      </c>
      <c r="L32" s="287" t="s">
        <v>261</v>
      </c>
      <c r="M32" s="288"/>
      <c r="N32" s="4">
        <v>6100</v>
      </c>
      <c r="O32" s="4">
        <v>8600</v>
      </c>
      <c r="R32" s="45" t="s">
        <v>309</v>
      </c>
      <c r="S32" s="61"/>
      <c r="T32" s="3">
        <v>0.21049180327868852</v>
      </c>
      <c r="U32" s="3">
        <v>0.1769521410579345</v>
      </c>
      <c r="V32" s="3">
        <v>9.7791798107255523E-2</v>
      </c>
    </row>
    <row r="33" spans="2:34" x14ac:dyDescent="0.25">
      <c r="B33" s="302" t="s">
        <v>316</v>
      </c>
      <c r="C33" s="302"/>
      <c r="D33" s="305">
        <v>0.1</v>
      </c>
      <c r="E33" s="294"/>
      <c r="F33" s="295"/>
      <c r="L33" s="287" t="s">
        <v>262</v>
      </c>
      <c r="M33" s="288"/>
      <c r="N33" s="4">
        <v>7500</v>
      </c>
      <c r="O33" s="4">
        <v>10700</v>
      </c>
      <c r="R33" s="45" t="s">
        <v>4</v>
      </c>
      <c r="S33" s="61"/>
      <c r="T33" s="3">
        <v>0.22096317280453256</v>
      </c>
      <c r="U33" s="3">
        <v>0.19031141868512111</v>
      </c>
      <c r="V33" s="3">
        <v>7.8E-2</v>
      </c>
    </row>
    <row r="34" spans="2:34" x14ac:dyDescent="0.25">
      <c r="B34" s="259" t="s">
        <v>315</v>
      </c>
      <c r="C34" s="259"/>
      <c r="D34" s="64">
        <f>(1-$D33)*D32-$D33*D24</f>
        <v>254.85007792207773</v>
      </c>
      <c r="E34" s="64">
        <f>(1-$D33)*E32-$D33*E24</f>
        <v>69.328441151325137</v>
      </c>
      <c r="F34" s="64">
        <f>(1-$D33)*F32-$D33*F24</f>
        <v>-74.945970588235184</v>
      </c>
      <c r="G34" t="s">
        <v>317</v>
      </c>
      <c r="L34" s="287" t="s">
        <v>263</v>
      </c>
      <c r="M34" s="288"/>
      <c r="N34" s="4">
        <v>8500</v>
      </c>
      <c r="O34" s="4">
        <v>12200</v>
      </c>
    </row>
    <row r="35" spans="2:34" x14ac:dyDescent="0.25">
      <c r="L35" s="287" t="s">
        <v>267</v>
      </c>
      <c r="M35" s="288"/>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250" t="s">
        <v>46</v>
      </c>
      <c r="C38" s="250"/>
      <c r="D38" s="250"/>
      <c r="E38" s="250"/>
      <c r="F38" s="250"/>
      <c r="G38" s="250"/>
      <c r="H38" s="250"/>
      <c r="I38" s="250"/>
      <c r="J38" s="250"/>
      <c r="K38" s="250"/>
      <c r="L38" s="250"/>
      <c r="M38" s="250"/>
      <c r="N38" s="250"/>
      <c r="O38" s="250"/>
      <c r="P38" s="250"/>
      <c r="Q38" s="250"/>
      <c r="R38" s="250"/>
      <c r="S38" s="250"/>
      <c r="T38" s="250"/>
    </row>
    <row r="40" spans="2:34" x14ac:dyDescent="0.25">
      <c r="B40" s="244" t="s">
        <v>23</v>
      </c>
      <c r="C40" s="244"/>
      <c r="D40" s="244"/>
      <c r="E40" s="244"/>
      <c r="F40" s="244"/>
      <c r="G40" s="244"/>
      <c r="I40" s="244" t="s">
        <v>24</v>
      </c>
      <c r="J40" s="244"/>
      <c r="K40" s="244"/>
      <c r="L40" s="244"/>
      <c r="M40" s="244"/>
      <c r="O40" s="244" t="s">
        <v>26</v>
      </c>
      <c r="P40" s="244"/>
      <c r="Q40" s="244"/>
      <c r="R40" s="244"/>
      <c r="S40" s="244"/>
      <c r="T40" s="244"/>
      <c r="V40" s="244" t="s">
        <v>28</v>
      </c>
      <c r="W40" s="244"/>
      <c r="X40" s="244"/>
      <c r="Y40" s="244"/>
      <c r="Z40" s="244"/>
      <c r="AA40" s="244"/>
      <c r="AC40" s="244" t="s">
        <v>27</v>
      </c>
      <c r="AD40" s="244"/>
      <c r="AE40" s="244"/>
      <c r="AF40" s="244"/>
      <c r="AG40" s="244"/>
      <c r="AH40" s="244"/>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44" t="s">
        <v>30</v>
      </c>
      <c r="C62" s="244"/>
      <c r="D62" s="244"/>
      <c r="E62" s="244"/>
      <c r="F62" s="244"/>
      <c r="G62" s="244"/>
      <c r="I62" s="244" t="s">
        <v>31</v>
      </c>
      <c r="J62" s="244"/>
      <c r="K62" s="244"/>
      <c r="L62" s="244"/>
      <c r="M62" s="244"/>
      <c r="O62" s="244" t="s">
        <v>32</v>
      </c>
      <c r="P62" s="244"/>
      <c r="Q62" s="244"/>
      <c r="R62" s="244"/>
      <c r="S62" s="244"/>
      <c r="T62" s="244"/>
      <c r="V62" s="244" t="s">
        <v>33</v>
      </c>
      <c r="W62" s="244"/>
      <c r="X62" s="244"/>
      <c r="Y62" s="244"/>
      <c r="Z62" s="244"/>
      <c r="AA62" s="244"/>
      <c r="AC62" s="244" t="s">
        <v>34</v>
      </c>
      <c r="AD62" s="244"/>
      <c r="AE62" s="244"/>
      <c r="AF62" s="244"/>
      <c r="AG62" s="244"/>
      <c r="AH62" s="244"/>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44" t="s">
        <v>35</v>
      </c>
      <c r="C83" s="244"/>
      <c r="D83" s="244"/>
      <c r="E83" s="244"/>
      <c r="F83" s="244"/>
      <c r="G83" s="244"/>
      <c r="I83" s="244" t="s">
        <v>36</v>
      </c>
      <c r="J83" s="244"/>
      <c r="K83" s="244"/>
      <c r="L83" s="244"/>
      <c r="M83" s="244"/>
      <c r="O83" s="244" t="s">
        <v>37</v>
      </c>
      <c r="P83" s="244"/>
      <c r="Q83" s="244"/>
      <c r="R83" s="244"/>
      <c r="S83" s="244"/>
      <c r="T83" s="244"/>
      <c r="V83" s="244" t="s">
        <v>38</v>
      </c>
      <c r="W83" s="244"/>
      <c r="X83" s="244"/>
      <c r="Y83" s="244"/>
      <c r="Z83" s="244"/>
      <c r="AA83" s="244"/>
      <c r="AC83" s="244" t="s">
        <v>39</v>
      </c>
      <c r="AD83" s="244"/>
      <c r="AE83" s="244"/>
      <c r="AF83" s="244"/>
      <c r="AG83" s="244"/>
      <c r="AH83" s="244"/>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74" priority="2" operator="between">
      <formula>$D$27</formula>
      <formula>$D$27+400</formula>
    </cfRule>
  </conditionalFormatting>
  <conditionalFormatting sqref="D32:F32">
    <cfRule type="cellIs" dxfId="73" priority="3" operator="lessThan">
      <formula>$D$27</formula>
    </cfRule>
    <cfRule type="cellIs" dxfId="72" priority="4" operator="greaterThan">
      <formula>$D$27</formula>
    </cfRule>
  </conditionalFormatting>
  <conditionalFormatting sqref="D34:F34">
    <cfRule type="cellIs" dxfId="71" priority="5" operator="lessThan">
      <formula>$D$27</formula>
    </cfRule>
    <cfRule type="cellIs" dxfId="7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dimension ref="B2:W62"/>
  <sheetViews>
    <sheetView tabSelected="1" zoomScale="85" zoomScaleNormal="85" workbookViewId="0">
      <selection activeCell="W39" sqref="W39"/>
    </sheetView>
  </sheetViews>
  <sheetFormatPr defaultColWidth="12.7109375" defaultRowHeight="15" x14ac:dyDescent="0.25"/>
  <cols>
    <col min="19" max="19" width="12.85546875" customWidth="1"/>
  </cols>
  <sheetData>
    <row r="2" spans="2:23" ht="18.75" x14ac:dyDescent="0.3">
      <c r="B2" s="250" t="s">
        <v>769</v>
      </c>
      <c r="C2" s="250"/>
      <c r="D2" s="250"/>
      <c r="E2" s="250"/>
      <c r="F2" s="250"/>
      <c r="G2" s="250"/>
      <c r="H2" s="250"/>
      <c r="I2" s="250"/>
      <c r="J2" s="250"/>
      <c r="K2" s="250"/>
      <c r="L2" s="250"/>
      <c r="M2" s="250"/>
      <c r="N2" s="250"/>
      <c r="O2" s="250"/>
      <c r="P2" s="250"/>
      <c r="Q2" s="250"/>
      <c r="R2" s="250"/>
    </row>
    <row r="4" spans="2:23" x14ac:dyDescent="0.25">
      <c r="B4" s="289" t="s">
        <v>835</v>
      </c>
      <c r="C4" s="289"/>
      <c r="D4" s="289"/>
      <c r="E4" s="289"/>
      <c r="F4" s="289"/>
      <c r="H4" s="260" t="s">
        <v>855</v>
      </c>
      <c r="I4" s="261"/>
      <c r="J4" s="261"/>
      <c r="K4" s="261"/>
      <c r="L4" s="261"/>
      <c r="M4" s="261"/>
      <c r="N4" s="261"/>
      <c r="O4" s="261"/>
      <c r="P4" s="261"/>
      <c r="Q4" s="261"/>
      <c r="R4" s="261"/>
    </row>
    <row r="5" spans="2:23" x14ac:dyDescent="0.25">
      <c r="B5" s="206" t="s">
        <v>748</v>
      </c>
      <c r="C5" s="206" t="s">
        <v>852</v>
      </c>
      <c r="D5" s="206" t="s">
        <v>770</v>
      </c>
      <c r="E5" s="206" t="s">
        <v>316</v>
      </c>
      <c r="F5" s="206" t="s">
        <v>373</v>
      </c>
      <c r="H5" s="261"/>
      <c r="I5" s="261"/>
      <c r="J5" s="261"/>
      <c r="K5" s="261"/>
      <c r="L5" s="261"/>
      <c r="M5" s="261"/>
      <c r="N5" s="261"/>
      <c r="O5" s="261"/>
      <c r="P5" s="261"/>
      <c r="Q5" s="261"/>
      <c r="R5" s="261"/>
    </row>
    <row r="6" spans="2:23" x14ac:dyDescent="0.25">
      <c r="B6" s="207" t="s">
        <v>833</v>
      </c>
      <c r="C6" s="207" t="s">
        <v>261</v>
      </c>
      <c r="D6" s="207">
        <v>4</v>
      </c>
      <c r="E6" s="75">
        <v>0.1</v>
      </c>
      <c r="F6" s="207" t="s">
        <v>375</v>
      </c>
      <c r="H6" s="261"/>
      <c r="I6" s="261"/>
      <c r="J6" s="261"/>
      <c r="K6" s="261"/>
      <c r="L6" s="261"/>
      <c r="M6" s="261"/>
      <c r="N6" s="261"/>
      <c r="O6" s="261"/>
      <c r="P6" s="261"/>
      <c r="Q6" s="261"/>
      <c r="R6" s="261"/>
    </row>
    <row r="7" spans="2:23" x14ac:dyDescent="0.25">
      <c r="B7" s="206" t="s">
        <v>843</v>
      </c>
      <c r="C7" s="206" t="s">
        <v>844</v>
      </c>
      <c r="D7" s="206" t="s">
        <v>826</v>
      </c>
      <c r="E7" s="206" t="s">
        <v>827</v>
      </c>
      <c r="F7" s="206" t="s">
        <v>836</v>
      </c>
      <c r="H7" s="261"/>
      <c r="I7" s="261"/>
      <c r="J7" s="261"/>
      <c r="K7" s="261"/>
      <c r="L7" s="261"/>
      <c r="M7" s="261"/>
      <c r="N7" s="261"/>
      <c r="O7" s="261"/>
      <c r="P7" s="261"/>
      <c r="Q7" s="261"/>
      <c r="R7" s="261"/>
    </row>
    <row r="8" spans="2:23" x14ac:dyDescent="0.25">
      <c r="B8" s="206">
        <f>INDEX(I41:K46,MATCH($C$6,$G$41:$G$46,0),MATCH($B$6,$I$40:$K$40,0))</f>
        <v>6100</v>
      </c>
      <c r="C8" s="206">
        <f>INDEX(O41:Q46,MATCH($C$6,$G$41:$G$46,0),MATCH($B$6,$I$40:$K$40,0))</f>
        <v>2531</v>
      </c>
      <c r="D8" s="132">
        <f>INDEX(K37:M37,MATCH(B6,K36:M36,0))</f>
        <v>7500</v>
      </c>
      <c r="E8" s="206">
        <v>-1000</v>
      </c>
      <c r="F8" s="206">
        <v>1500</v>
      </c>
      <c r="H8" s="261"/>
      <c r="I8" s="261"/>
      <c r="J8" s="261"/>
      <c r="K8" s="261"/>
      <c r="L8" s="261"/>
      <c r="M8" s="261"/>
      <c r="N8" s="261"/>
      <c r="O8" s="261"/>
      <c r="P8" s="261"/>
      <c r="Q8" s="261"/>
      <c r="R8" s="261"/>
    </row>
    <row r="9" spans="2:23" x14ac:dyDescent="0.25">
      <c r="B9" s="206" t="s">
        <v>313</v>
      </c>
      <c r="C9" s="206" t="s">
        <v>771</v>
      </c>
      <c r="H9" s="261"/>
      <c r="I9" s="261"/>
      <c r="J9" s="261"/>
      <c r="K9" s="261"/>
      <c r="L9" s="261"/>
      <c r="M9" s="261"/>
      <c r="N9" s="261"/>
      <c r="O9" s="261"/>
      <c r="P9" s="261"/>
      <c r="Q9" s="261"/>
      <c r="R9" s="261"/>
    </row>
    <row r="10" spans="2:23" x14ac:dyDescent="0.25">
      <c r="B10" s="335">
        <f>INDEX(G37:I37,MATCH(B6,G36:I36,0))</f>
        <v>0.44</v>
      </c>
      <c r="C10" s="206">
        <v>6.42</v>
      </c>
      <c r="H10" s="261"/>
      <c r="I10" s="261"/>
      <c r="J10" s="261"/>
      <c r="K10" s="261"/>
      <c r="L10" s="261"/>
      <c r="M10" s="261"/>
      <c r="N10" s="261"/>
      <c r="O10" s="261"/>
      <c r="P10" s="261"/>
      <c r="Q10" s="261"/>
      <c r="R10" s="261"/>
    </row>
    <row r="11" spans="2:23" x14ac:dyDescent="0.25">
      <c r="B11" s="129"/>
      <c r="C11" s="129"/>
      <c r="D11" s="136"/>
      <c r="E11" s="129"/>
      <c r="F11" s="334"/>
    </row>
    <row r="13" spans="2:23" x14ac:dyDescent="0.25">
      <c r="B13" s="265" t="s">
        <v>374</v>
      </c>
      <c r="C13" s="299" t="s">
        <v>850</v>
      </c>
      <c r="D13" s="300"/>
      <c r="E13" s="301"/>
      <c r="F13" s="72" t="s">
        <v>370</v>
      </c>
      <c r="G13" s="299" t="s">
        <v>849</v>
      </c>
      <c r="H13" s="300"/>
      <c r="I13" s="300"/>
      <c r="J13" s="300"/>
      <c r="K13" s="300"/>
      <c r="L13" s="301"/>
      <c r="M13" s="299" t="s">
        <v>372</v>
      </c>
      <c r="N13" s="300"/>
      <c r="O13" s="300"/>
      <c r="P13" s="300"/>
      <c r="Q13" s="301"/>
      <c r="R13" s="66" t="s">
        <v>829</v>
      </c>
      <c r="S13" s="289" t="s">
        <v>848</v>
      </c>
      <c r="T13" s="289"/>
      <c r="U13" s="289" t="s">
        <v>847</v>
      </c>
      <c r="V13" s="289"/>
      <c r="W13" s="289"/>
    </row>
    <row r="14" spans="2:23" x14ac:dyDescent="0.25">
      <c r="B14" s="266"/>
      <c r="C14" s="2" t="s">
        <v>365</v>
      </c>
      <c r="D14" s="2" t="s">
        <v>371</v>
      </c>
      <c r="E14" s="2" t="s">
        <v>366</v>
      </c>
      <c r="F14" s="74" t="s">
        <v>311</v>
      </c>
      <c r="G14" s="2" t="s">
        <v>365</v>
      </c>
      <c r="H14" s="206" t="s">
        <v>371</v>
      </c>
      <c r="I14" s="206" t="s">
        <v>830</v>
      </c>
      <c r="J14" s="2" t="s">
        <v>367</v>
      </c>
      <c r="K14" s="2" t="s">
        <v>369</v>
      </c>
      <c r="L14" s="2" t="s">
        <v>368</v>
      </c>
      <c r="M14" s="74" t="s">
        <v>40</v>
      </c>
      <c r="N14" s="74" t="s">
        <v>41</v>
      </c>
      <c r="O14" s="74" t="s">
        <v>371</v>
      </c>
      <c r="P14" s="74" t="s">
        <v>42</v>
      </c>
      <c r="Q14" s="74" t="s">
        <v>828</v>
      </c>
      <c r="R14" s="74" t="s">
        <v>828</v>
      </c>
      <c r="S14" s="74" t="s">
        <v>839</v>
      </c>
      <c r="T14" s="74" t="s">
        <v>838</v>
      </c>
      <c r="U14" s="74" t="s">
        <v>839</v>
      </c>
      <c r="V14" s="74" t="s">
        <v>838</v>
      </c>
      <c r="W14" s="74" t="s">
        <v>837</v>
      </c>
    </row>
    <row r="15" spans="2:23" x14ac:dyDescent="0.25">
      <c r="B15" s="4">
        <v>19</v>
      </c>
      <c r="C15" s="4">
        <v>120</v>
      </c>
      <c r="D15" s="3">
        <f>$C$10/C15</f>
        <v>5.3499999999999999E-2</v>
      </c>
      <c r="E15" s="3">
        <f>1-D15</f>
        <v>0.94650000000000001</v>
      </c>
      <c r="F15" s="3">
        <f t="shared" ref="F15:F31" si="0">D15+E15*F16</f>
        <v>0.67855229085725299</v>
      </c>
      <c r="G15" s="4">
        <v>120</v>
      </c>
      <c r="H15" s="3">
        <f>C$10/G15</f>
        <v>5.3499999999999999E-2</v>
      </c>
      <c r="I15" s="3">
        <f>(1-H15)*D$6/G15</f>
        <v>3.1550000000000002E-2</v>
      </c>
      <c r="J15" s="3">
        <f>(1-H15-I15)*D$6/G15</f>
        <v>3.0498333333333336E-2</v>
      </c>
      <c r="K15" s="3">
        <f>(1-H15-I15-J15)*C$10/G15</f>
        <v>4.7318164166666669E-2</v>
      </c>
      <c r="L15" s="3">
        <f>1-H15-I15-J15-K15</f>
        <v>0.83713350250000007</v>
      </c>
      <c r="M15" s="3">
        <f t="shared" ref="M15:M31" si="1">(I15+J15)+L15*M16</f>
        <v>0.37397786533369143</v>
      </c>
      <c r="N15" s="3">
        <f t="shared" ref="N15:N31" si="2">K15+L15*N16</f>
        <v>0.28393204732213051</v>
      </c>
      <c r="O15" s="3">
        <f t="shared" ref="O15:O31" si="3">H15+L15*O16</f>
        <v>0.32449843837945225</v>
      </c>
      <c r="P15" s="3">
        <f t="shared" ref="P15:P31" si="4">1-M15-N15-O15</f>
        <v>1.759164896472587E-2</v>
      </c>
      <c r="Q15" s="3">
        <f>N15+O15</f>
        <v>0.60843048570158276</v>
      </c>
      <c r="R15" s="3">
        <f>E$6+(1-E$6)*Q15</f>
        <v>0.64758743713142453</v>
      </c>
      <c r="S15" s="81">
        <f>M15*$B$8+N15*-$D$8+O15*$B$10*-$D$8+P15*$F$8+(1-M$15)*$E$8</f>
        <v>-1518.7048842518734</v>
      </c>
      <c r="T15" s="81">
        <f>$C$8*M15-N15*$D$8-O15*$B$10*$D$8+P15*$F$8</f>
        <v>-2227.4097509615099</v>
      </c>
      <c r="U15" s="81">
        <f>(M15*$B$8+N15*-$D$8+O15*$B$10*-$D$8+P15*$F$8+(1-M$15)*$E$8)*(1-$E$6)-$E$6*$D$8</f>
        <v>-2116.834395826686</v>
      </c>
      <c r="V15" s="81">
        <f>($C$8*M15-N15*$D$8-O15*$B$10*$D$8+P15*$F$8)*(1-$E$6)-$E$6*$D$8</f>
        <v>-2754.6687758653588</v>
      </c>
      <c r="W15" s="81">
        <f>INDEX($C$37:$E$55,MATCH(B15,$B$37:$B$55,0),MATCH($B$6,$C$36:$E$36,0))</f>
        <v>-1868.8693342188199</v>
      </c>
    </row>
    <row r="16" spans="2:23" x14ac:dyDescent="0.25">
      <c r="B16" s="207">
        <v>18</v>
      </c>
      <c r="C16" s="4">
        <v>119</v>
      </c>
      <c r="D16" s="3">
        <f>$C$10/C16</f>
        <v>5.394957983193277E-2</v>
      </c>
      <c r="E16" s="3">
        <f t="shared" ref="E16:E33" si="5">1-D16</f>
        <v>0.94605042016806729</v>
      </c>
      <c r="F16" s="3">
        <f t="shared" si="0"/>
        <v>0.66038276899868253</v>
      </c>
      <c r="G16" s="4">
        <v>118</v>
      </c>
      <c r="H16" s="3">
        <f>C$10/G16</f>
        <v>5.4406779661016952E-2</v>
      </c>
      <c r="I16" s="3">
        <f>(1-H16)*D$6/G16</f>
        <v>3.2054007469118073E-2</v>
      </c>
      <c r="J16" s="3">
        <f>(1-H16-I16)*D$6/G16</f>
        <v>3.0967430944741185E-2</v>
      </c>
      <c r="K16" s="3">
        <f>(1-H16-I16-J16)*C$10/G16</f>
        <v>4.8017888474231309E-2</v>
      </c>
      <c r="L16" s="3">
        <f t="shared" ref="L16:L33" si="6">1-H16-I16-J16-K16</f>
        <v>0.83455389345089248</v>
      </c>
      <c r="M16" s="3">
        <f t="shared" si="1"/>
        <v>0.37261623273804895</v>
      </c>
      <c r="N16" s="3">
        <f t="shared" si="2"/>
        <v>0.28264772876589517</v>
      </c>
      <c r="O16" s="3">
        <f t="shared" si="3"/>
        <v>0.32372188852811112</v>
      </c>
      <c r="P16" s="3">
        <f t="shared" si="4"/>
        <v>2.1014149967944817E-2</v>
      </c>
      <c r="Q16" s="3">
        <f t="shared" ref="Q16:Q33" si="7">N16+O16</f>
        <v>0.60636961729400629</v>
      </c>
      <c r="R16" s="3">
        <f>E$6+(1-E$6)*Q16</f>
        <v>0.64573265556460568</v>
      </c>
      <c r="S16" s="81">
        <f t="shared" ref="S16:S33" si="8">M16*$B$8+N16*-$D$8+O16*$B$10*-$D$8+P16*$F$8+(1-M$15)*$E$8</f>
        <v>-1509.6820878992733</v>
      </c>
      <c r="T16" s="81">
        <f t="shared" ref="T16:T33" si="9">$C$8*M16-N16*$D$8-O16*$B$10*$D$8+P16*$F$8</f>
        <v>-2213.5272878750611</v>
      </c>
      <c r="U16" s="81">
        <f t="shared" ref="U16:U33" si="10">(M16*$B$8+N16*-$D$8+O16*$B$10*-$D$8+P16*$F$8+(1-M$15)*$E$8)*(1-$E$6)-$E$6*$D$8</f>
        <v>-2108.7138791093457</v>
      </c>
      <c r="V16" s="81">
        <f t="shared" ref="V16:V33" si="11">($C$8*M16-N16*$D$8-O16*$B$10*$D$8+P16*$F$8)*(1-$E$6)-$E$6*$D$8</f>
        <v>-2742.1745590875553</v>
      </c>
      <c r="W16" s="81">
        <f t="shared" ref="W16:W33" si="12">INDEX($C$37:$E$55,MATCH(B16,$B$37:$B$55,0),MATCH($B$6,$C$36:$E$36,0))</f>
        <v>-1868.8693342188199</v>
      </c>
    </row>
    <row r="17" spans="2:23" x14ac:dyDescent="0.25">
      <c r="B17" s="207">
        <v>17</v>
      </c>
      <c r="C17" s="4">
        <v>118</v>
      </c>
      <c r="D17" s="3">
        <f>$C$10/C17</f>
        <v>5.4406779661016952E-2</v>
      </c>
      <c r="E17" s="3">
        <f t="shared" si="5"/>
        <v>0.94559322033898308</v>
      </c>
      <c r="F17" s="3">
        <f t="shared" si="0"/>
        <v>0.64101571780816491</v>
      </c>
      <c r="G17" s="4">
        <v>116</v>
      </c>
      <c r="H17" s="3">
        <f>C$10/G17</f>
        <v>5.5344827586206895E-2</v>
      </c>
      <c r="I17" s="3">
        <f>(1-H17)*D$6/G17</f>
        <v>3.25743162901308E-2</v>
      </c>
      <c r="J17" s="3">
        <f>(1-H17-I17)*D$6/G17</f>
        <v>3.1451064004264222E-2</v>
      </c>
      <c r="K17" s="3">
        <f>(1-H17-I17-J17)*C$10/G17</f>
        <v>4.8738304012125318E-2</v>
      </c>
      <c r="L17" s="3">
        <f t="shared" si="6"/>
        <v>0.83189148810727287</v>
      </c>
      <c r="M17" s="3">
        <f t="shared" si="1"/>
        <v>0.37097040317433633</v>
      </c>
      <c r="N17" s="3">
        <f t="shared" si="2"/>
        <v>0.28114402452963949</v>
      </c>
      <c r="O17" s="3">
        <f t="shared" si="3"/>
        <v>0.32270547292454926</v>
      </c>
      <c r="P17" s="3">
        <f t="shared" si="4"/>
        <v>2.5180099371474862E-2</v>
      </c>
      <c r="Q17" s="3">
        <f t="shared" si="7"/>
        <v>0.60384949745418881</v>
      </c>
      <c r="R17" s="3">
        <f>E$6+(1-E$6)*Q17</f>
        <v>0.64346454770876993</v>
      </c>
      <c r="S17" s="81">
        <f t="shared" si="8"/>
        <v>-1498.8407708689538</v>
      </c>
      <c r="T17" s="81">
        <f t="shared" si="9"/>
        <v>-2196.8120051318515</v>
      </c>
      <c r="U17" s="81">
        <f t="shared" si="10"/>
        <v>-2098.9566937820582</v>
      </c>
      <c r="V17" s="81">
        <f t="shared" si="11"/>
        <v>-2727.1308046186664</v>
      </c>
      <c r="W17" s="81">
        <f t="shared" si="12"/>
        <v>-1868.8693342188199</v>
      </c>
    </row>
    <row r="18" spans="2:23" x14ac:dyDescent="0.25">
      <c r="B18" s="207">
        <v>16</v>
      </c>
      <c r="C18" s="4">
        <v>117</v>
      </c>
      <c r="D18" s="3">
        <f>$C$10/C18</f>
        <v>5.4871794871794874E-2</v>
      </c>
      <c r="E18" s="3">
        <f t="shared" si="5"/>
        <v>0.94512820512820517</v>
      </c>
      <c r="F18" s="3">
        <f t="shared" si="0"/>
        <v>0.62036076986344735</v>
      </c>
      <c r="G18" s="4">
        <v>114</v>
      </c>
      <c r="H18" s="3">
        <f>C$10/G18</f>
        <v>5.6315789473684208E-2</v>
      </c>
      <c r="I18" s="3">
        <f>(1-H18)*D$6/G18</f>
        <v>3.3111726685133888E-2</v>
      </c>
      <c r="J18" s="3">
        <f>(1-H18-I18)*D$6/G18</f>
        <v>3.194991171372568E-2</v>
      </c>
      <c r="K18" s="3">
        <f>(1-H18-I18-J18)*C$10/G18</f>
        <v>4.9480323798756748E-2</v>
      </c>
      <c r="L18" s="3">
        <f t="shared" si="6"/>
        <v>0.82914224832869954</v>
      </c>
      <c r="M18" s="3">
        <f t="shared" si="1"/>
        <v>0.36897242881797654</v>
      </c>
      <c r="N18" s="3">
        <f t="shared" si="2"/>
        <v>0.27937023498856295</v>
      </c>
      <c r="O18" s="3">
        <f t="shared" si="3"/>
        <v>0.32138884597394279</v>
      </c>
      <c r="P18" s="3">
        <f t="shared" si="4"/>
        <v>3.0268490219517719E-2</v>
      </c>
      <c r="Q18" s="3">
        <f t="shared" si="7"/>
        <v>0.60075908096250574</v>
      </c>
      <c r="R18" s="3">
        <f>E$6+(1-E$6)*Q18</f>
        <v>0.6406831728662552</v>
      </c>
      <c r="S18" s="81">
        <f t="shared" si="8"/>
        <v>-1485.7475376756081</v>
      </c>
      <c r="T18" s="81">
        <f t="shared" si="9"/>
        <v>-2176.5880014606573</v>
      </c>
      <c r="U18" s="81">
        <f t="shared" si="10"/>
        <v>-2087.1727839080472</v>
      </c>
      <c r="V18" s="81">
        <f t="shared" si="11"/>
        <v>-2708.9292013145914</v>
      </c>
      <c r="W18" s="81">
        <f t="shared" si="12"/>
        <v>-1868.8693342188199</v>
      </c>
    </row>
    <row r="19" spans="2:23" x14ac:dyDescent="0.25">
      <c r="B19" s="207">
        <v>15</v>
      </c>
      <c r="C19" s="4">
        <v>116</v>
      </c>
      <c r="D19" s="3">
        <f>$C$10/C19</f>
        <v>5.5344827586206895E-2</v>
      </c>
      <c r="E19" s="3">
        <f t="shared" si="5"/>
        <v>0.94465517241379315</v>
      </c>
      <c r="F19" s="3">
        <f t="shared" si="0"/>
        <v>0.5983198595950745</v>
      </c>
      <c r="G19" s="4">
        <v>112</v>
      </c>
      <c r="H19" s="3">
        <f>C$10/G19</f>
        <v>5.7321428571428572E-2</v>
      </c>
      <c r="I19" s="3">
        <f>(1-H19)*D$6/G19</f>
        <v>3.3667091836734699E-2</v>
      </c>
      <c r="J19" s="3">
        <f>(1-H19-I19)*D$6/G19</f>
        <v>3.246469569970846E-2</v>
      </c>
      <c r="K19" s="3">
        <f>(1-H19-I19-J19)*C$10/G19</f>
        <v>5.0244913862388073E-2</v>
      </c>
      <c r="L19" s="3">
        <f t="shared" si="6"/>
        <v>0.82630187002974032</v>
      </c>
      <c r="M19" s="3">
        <f t="shared" si="1"/>
        <v>0.36653637060674371</v>
      </c>
      <c r="N19" s="3">
        <f t="shared" si="2"/>
        <v>0.2772623294171716</v>
      </c>
      <c r="O19" s="3">
        <f t="shared" si="3"/>
        <v>0.31969551308543964</v>
      </c>
      <c r="P19" s="3">
        <f t="shared" si="4"/>
        <v>3.6505786890645042E-2</v>
      </c>
      <c r="Q19" s="3">
        <f t="shared" si="7"/>
        <v>0.59695784250261119</v>
      </c>
      <c r="R19" s="3">
        <f>E$6+(1-E$6)*Q19</f>
        <v>0.63726205825235005</v>
      </c>
      <c r="S19" s="81">
        <f t="shared" si="8"/>
        <v>-1469.8542574399421</v>
      </c>
      <c r="T19" s="81">
        <f t="shared" si="9"/>
        <v>-2152.0004294691016</v>
      </c>
      <c r="U19" s="81">
        <f t="shared" si="10"/>
        <v>-2072.8688316959478</v>
      </c>
      <c r="V19" s="81">
        <f t="shared" si="11"/>
        <v>-2686.8003865221917</v>
      </c>
      <c r="W19" s="81">
        <f t="shared" si="12"/>
        <v>-1794.9764002044301</v>
      </c>
    </row>
    <row r="20" spans="2:23" x14ac:dyDescent="0.25">
      <c r="B20" s="207">
        <v>14</v>
      </c>
      <c r="C20" s="4">
        <v>115</v>
      </c>
      <c r="D20" s="3">
        <f>$C$10/C20</f>
        <v>5.5826086956521741E-2</v>
      </c>
      <c r="E20" s="3">
        <f t="shared" si="5"/>
        <v>0.94417391304347831</v>
      </c>
      <c r="F20" s="3">
        <f t="shared" si="0"/>
        <v>0.57478649126691594</v>
      </c>
      <c r="G20" s="4">
        <v>110</v>
      </c>
      <c r="H20" s="3">
        <f>C$10/G20</f>
        <v>5.8363636363636361E-2</v>
      </c>
      <c r="I20" s="3">
        <f>(1-H20)*D$6/G20</f>
        <v>3.4241322314049583E-2</v>
      </c>
      <c r="J20" s="3">
        <f>(1-H20-I20)*D$6/G20</f>
        <v>3.2996183320811417E-2</v>
      </c>
      <c r="K20" s="3">
        <f>(1-H20-I20-J20)*C$10/G20</f>
        <v>5.1033096985178598E-2</v>
      </c>
      <c r="L20" s="3">
        <f t="shared" si="6"/>
        <v>0.82336576101632397</v>
      </c>
      <c r="M20" s="3">
        <f t="shared" si="1"/>
        <v>0.36355307178415119</v>
      </c>
      <c r="N20" s="3">
        <f t="shared" si="2"/>
        <v>0.27473907997644098</v>
      </c>
      <c r="O20" s="3">
        <f t="shared" si="3"/>
        <v>0.31752812625798327</v>
      </c>
      <c r="P20" s="3">
        <f t="shared" si="4"/>
        <v>4.4179721981424558E-2</v>
      </c>
      <c r="Q20" s="3">
        <f t="shared" si="7"/>
        <v>0.5922672062344243</v>
      </c>
      <c r="R20" s="3">
        <f>E$6+(1-E$6)*Q20</f>
        <v>0.63304048561098192</v>
      </c>
      <c r="S20" s="81">
        <f t="shared" si="8"/>
        <v>-1450.4647302855019</v>
      </c>
      <c r="T20" s="81">
        <f t="shared" si="9"/>
        <v>-2121.9635088168288</v>
      </c>
      <c r="U20" s="81">
        <f t="shared" si="10"/>
        <v>-2055.4182572569516</v>
      </c>
      <c r="V20" s="81">
        <f t="shared" si="11"/>
        <v>-2659.7671579351463</v>
      </c>
      <c r="W20" s="81">
        <f t="shared" si="12"/>
        <v>-1794.9764002044301</v>
      </c>
    </row>
    <row r="21" spans="2:23" x14ac:dyDescent="0.25">
      <c r="B21" s="207">
        <v>13</v>
      </c>
      <c r="C21" s="4">
        <v>114</v>
      </c>
      <c r="D21" s="3">
        <f>$C$10/C21</f>
        <v>5.6315789473684208E-2</v>
      </c>
      <c r="E21" s="3">
        <f t="shared" si="5"/>
        <v>0.94368421052631579</v>
      </c>
      <c r="F21" s="3">
        <f t="shared" si="0"/>
        <v>0.54964492996588077</v>
      </c>
      <c r="G21" s="4">
        <v>108</v>
      </c>
      <c r="H21" s="3">
        <f>C$10/G21</f>
        <v>5.9444444444444446E-2</v>
      </c>
      <c r="I21" s="3">
        <f>(1-H21)*D$6/G21</f>
        <v>3.4835390946502058E-2</v>
      </c>
      <c r="J21" s="3">
        <f>(1-H21-I21)*D$6/G21</f>
        <v>3.3545191281816801E-2</v>
      </c>
      <c r="K21" s="3">
        <f>(1-H21-I21-J21)*C$10/G21</f>
        <v>5.1845956747785749E-2</v>
      </c>
      <c r="L21" s="3">
        <f t="shared" si="6"/>
        <v>0.82032901657945101</v>
      </c>
      <c r="M21" s="3">
        <f t="shared" si="1"/>
        <v>0.35988327445573176</v>
      </c>
      <c r="N21" s="3">
        <f t="shared" si="2"/>
        <v>0.27169697063323384</v>
      </c>
      <c r="O21" s="3">
        <f t="shared" si="3"/>
        <v>0.31476228690205243</v>
      </c>
      <c r="P21" s="3">
        <f t="shared" si="4"/>
        <v>5.3657468008981968E-2</v>
      </c>
      <c r="Q21" s="3">
        <f t="shared" si="7"/>
        <v>0.58645925753528627</v>
      </c>
      <c r="R21" s="3">
        <f>E$6+(1-E$6)*Q21</f>
        <v>0.62781333178175769</v>
      </c>
      <c r="S21" s="81">
        <f t="shared" si="8"/>
        <v>-1426.6907849988984</v>
      </c>
      <c r="T21" s="81">
        <f t="shared" si="9"/>
        <v>-2085.0920568650968</v>
      </c>
      <c r="U21" s="81">
        <f t="shared" si="10"/>
        <v>-2034.0217064990086</v>
      </c>
      <c r="V21" s="81">
        <f t="shared" si="11"/>
        <v>-2626.5828511785871</v>
      </c>
      <c r="W21" s="81">
        <f t="shared" si="12"/>
        <v>-1745.8955106327101</v>
      </c>
    </row>
    <row r="22" spans="2:23" x14ac:dyDescent="0.25">
      <c r="B22" s="207">
        <v>12</v>
      </c>
      <c r="C22" s="4">
        <v>113</v>
      </c>
      <c r="D22" s="3">
        <f>$C$10/C22</f>
        <v>5.6814159292035399E-2</v>
      </c>
      <c r="E22" s="3">
        <f t="shared" si="5"/>
        <v>0.94318584070796463</v>
      </c>
      <c r="F22" s="3">
        <f t="shared" si="0"/>
        <v>0.52276930671231092</v>
      </c>
      <c r="G22" s="4">
        <v>106</v>
      </c>
      <c r="H22" s="3">
        <f>C$10/G22</f>
        <v>6.0566037735849058E-2</v>
      </c>
      <c r="I22" s="3">
        <f>(1-H22)*D$6/G22</f>
        <v>3.5450338198647208E-2</v>
      </c>
      <c r="J22" s="3">
        <f>(1-H22-I22)*D$6/G22</f>
        <v>3.41125895873775E-2</v>
      </c>
      <c r="K22" s="3">
        <f>(1-H22-I22-J22)*C$10/G22</f>
        <v>5.2684641899524251E-2</v>
      </c>
      <c r="L22" s="3">
        <f t="shared" si="6"/>
        <v>0.81718639257860204</v>
      </c>
      <c r="M22" s="3">
        <f t="shared" si="1"/>
        <v>0.35534850814237917</v>
      </c>
      <c r="N22" s="3">
        <f t="shared" si="2"/>
        <v>0.26800345890746019</v>
      </c>
      <c r="O22" s="3">
        <f t="shared" si="3"/>
        <v>0.31123834132091777</v>
      </c>
      <c r="P22" s="3">
        <f t="shared" si="4"/>
        <v>6.5409691629242872E-2</v>
      </c>
      <c r="Q22" s="3">
        <f t="shared" si="7"/>
        <v>0.5792418002283779</v>
      </c>
      <c r="R22" s="3">
        <f>E$6+(1-E$6)*Q22</f>
        <v>0.62131762020554016</v>
      </c>
      <c r="S22" s="81">
        <f t="shared" si="8"/>
        <v>-1397.3941657189116</v>
      </c>
      <c r="T22" s="81">
        <f t="shared" si="9"/>
        <v>-2039.6108566127541</v>
      </c>
      <c r="U22" s="81">
        <f t="shared" si="10"/>
        <v>-2007.6547491470205</v>
      </c>
      <c r="V22" s="81">
        <f t="shared" si="11"/>
        <v>-2585.6497709514788</v>
      </c>
      <c r="W22" s="81">
        <f t="shared" si="12"/>
        <v>-1745.8955106327101</v>
      </c>
    </row>
    <row r="23" spans="2:23" x14ac:dyDescent="0.25">
      <c r="B23" s="207">
        <v>11</v>
      </c>
      <c r="C23" s="4">
        <v>112</v>
      </c>
      <c r="D23" s="3">
        <f>$C$10/C23</f>
        <v>5.7321428571428572E-2</v>
      </c>
      <c r="E23" s="3">
        <f t="shared" si="5"/>
        <v>0.94267857142857148</v>
      </c>
      <c r="F23" s="3">
        <f t="shared" si="0"/>
        <v>0.49402262768334709</v>
      </c>
      <c r="G23" s="4">
        <v>104</v>
      </c>
      <c r="H23" s="3">
        <f>C$10/G23</f>
        <v>6.1730769230769228E-2</v>
      </c>
      <c r="I23" s="3">
        <f>(1-H23)*D$6/G23</f>
        <v>3.6087278106508872E-2</v>
      </c>
      <c r="J23" s="3">
        <f>(1-H23-I23)*D$6/G23</f>
        <v>3.4699305871643146E-2</v>
      </c>
      <c r="K23" s="3">
        <f>(1-H23-I23-J23)*C$10/G23</f>
        <v>5.355037108075697E-2</v>
      </c>
      <c r="L23" s="3">
        <f t="shared" si="6"/>
        <v>0.81393227571032167</v>
      </c>
      <c r="M23" s="3">
        <f t="shared" si="1"/>
        <v>0.34971896614010967</v>
      </c>
      <c r="N23" s="3">
        <f t="shared" si="2"/>
        <v>0.26348801076888373</v>
      </c>
      <c r="O23" s="3">
        <f t="shared" si="3"/>
        <v>0.30675046214864315</v>
      </c>
      <c r="P23" s="3">
        <f t="shared" si="4"/>
        <v>8.004256094236345E-2</v>
      </c>
      <c r="Q23" s="3">
        <f t="shared" si="7"/>
        <v>0.57023847291752694</v>
      </c>
      <c r="R23" s="3">
        <f>E$6+(1-E$6)*Q23</f>
        <v>0.61321462562577422</v>
      </c>
      <c r="S23" s="81">
        <f t="shared" si="8"/>
        <v>-1361.1092056552448</v>
      </c>
      <c r="T23" s="81">
        <f t="shared" si="9"/>
        <v>-1983.2340611429877</v>
      </c>
      <c r="U23" s="81">
        <f t="shared" si="10"/>
        <v>-1974.9982850897204</v>
      </c>
      <c r="V23" s="81">
        <f t="shared" si="11"/>
        <v>-2534.9106550286888</v>
      </c>
      <c r="W23" s="81">
        <f t="shared" si="12"/>
        <v>-1675.5429003051099</v>
      </c>
    </row>
    <row r="24" spans="2:23" x14ac:dyDescent="0.25">
      <c r="B24" s="207">
        <v>10</v>
      </c>
      <c r="C24" s="4">
        <v>111</v>
      </c>
      <c r="D24" s="3">
        <f>$C$10/C24</f>
        <v>5.7837837837837837E-2</v>
      </c>
      <c r="E24" s="3">
        <f t="shared" si="5"/>
        <v>0.9421621621621622</v>
      </c>
      <c r="F24" s="3">
        <f t="shared" si="0"/>
        <v>0.46325567626951003</v>
      </c>
      <c r="G24" s="4">
        <v>102</v>
      </c>
      <c r="H24" s="3">
        <f>C$10/G24</f>
        <v>6.2941176470588237E-2</v>
      </c>
      <c r="I24" s="3">
        <f>(1-H24)*D$6/G24</f>
        <v>3.6747404844290656E-2</v>
      </c>
      <c r="J24" s="3">
        <f>(1-H24-I24)*D$6/G24</f>
        <v>3.530633014451455E-2</v>
      </c>
      <c r="K24" s="3">
        <f>(1-H24-I24-J24)*C$10/G24</f>
        <v>5.4444437925791116E-2</v>
      </c>
      <c r="L24" s="3">
        <f t="shared" si="6"/>
        <v>0.81056065061481541</v>
      </c>
      <c r="M24" s="3">
        <f t="shared" si="1"/>
        <v>0.34269728635411634</v>
      </c>
      <c r="N24" s="3">
        <f t="shared" si="2"/>
        <v>0.25793010788878401</v>
      </c>
      <c r="O24" s="3">
        <f t="shared" si="3"/>
        <v>0.3010320394335565</v>
      </c>
      <c r="P24" s="3">
        <f t="shared" si="4"/>
        <v>9.8340566323543155E-2</v>
      </c>
      <c r="Q24" s="3">
        <f t="shared" si="7"/>
        <v>0.55896214732234051</v>
      </c>
      <c r="R24" s="3">
        <f>E$6+(1-E$6)*Q24</f>
        <v>0.60306593259010643</v>
      </c>
      <c r="S24" s="81">
        <f t="shared" si="8"/>
        <v>-1315.9393777175005</v>
      </c>
      <c r="T24" s="81">
        <f t="shared" si="9"/>
        <v>-1913.0038580490332</v>
      </c>
      <c r="U24" s="81">
        <f t="shared" si="10"/>
        <v>-1934.3454399457505</v>
      </c>
      <c r="V24" s="81">
        <f t="shared" si="11"/>
        <v>-2471.7034722441299</v>
      </c>
      <c r="W24" s="81">
        <f t="shared" si="12"/>
        <v>-1675.5429003051099</v>
      </c>
    </row>
    <row r="25" spans="2:23" x14ac:dyDescent="0.25">
      <c r="B25" s="207">
        <v>9</v>
      </c>
      <c r="C25" s="4">
        <v>110</v>
      </c>
      <c r="D25" s="3">
        <f>$C$10/C25</f>
        <v>5.8363636363636361E-2</v>
      </c>
      <c r="E25" s="3">
        <f t="shared" si="5"/>
        <v>0.9416363636363636</v>
      </c>
      <c r="F25" s="3">
        <f t="shared" si="0"/>
        <v>0.43030579523728829</v>
      </c>
      <c r="G25" s="4">
        <v>100</v>
      </c>
      <c r="H25" s="3">
        <f>C$10/G25</f>
        <v>6.4199999999999993E-2</v>
      </c>
      <c r="I25" s="3">
        <f>(1-H25)*D$6/G25</f>
        <v>3.7432E-2</v>
      </c>
      <c r="J25" s="3">
        <f>(1-H25-I25)*D$6/G25</f>
        <v>3.5934719999999996E-2</v>
      </c>
      <c r="K25" s="3">
        <f>(1-H25-I25-J25)*C$10/G25</f>
        <v>5.5368216576000003E-2</v>
      </c>
      <c r="L25" s="3">
        <f t="shared" si="6"/>
        <v>0.80706506342399997</v>
      </c>
      <c r="M25" s="3">
        <f t="shared" si="1"/>
        <v>0.33389673081221782</v>
      </c>
      <c r="N25" s="3">
        <f t="shared" si="2"/>
        <v>0.25104311418108899</v>
      </c>
      <c r="O25" s="3">
        <f t="shared" si="3"/>
        <v>0.2937360242967319</v>
      </c>
      <c r="P25" s="3">
        <f t="shared" si="4"/>
        <v>0.12132413070996129</v>
      </c>
      <c r="Q25" s="3">
        <f t="shared" si="7"/>
        <v>0.54477913847782089</v>
      </c>
      <c r="R25" s="3">
        <f>E$6+(1-E$6)*Q25</f>
        <v>0.59030122463003887</v>
      </c>
      <c r="S25" s="81">
        <f t="shared" si="8"/>
        <v>-1259.4181171842206</v>
      </c>
      <c r="T25" s="81">
        <f t="shared" si="9"/>
        <v>-1825.0734147867174</v>
      </c>
      <c r="U25" s="81">
        <f t="shared" si="10"/>
        <v>-1883.4763054657985</v>
      </c>
      <c r="V25" s="81">
        <f t="shared" si="11"/>
        <v>-2392.5660733080458</v>
      </c>
      <c r="W25" s="81">
        <f t="shared" si="12"/>
        <v>-1622.2906784020101</v>
      </c>
    </row>
    <row r="26" spans="2:23" x14ac:dyDescent="0.25">
      <c r="B26" s="207">
        <v>8</v>
      </c>
      <c r="C26" s="4">
        <v>109</v>
      </c>
      <c r="D26" s="3">
        <f>$C$10/C26</f>
        <v>5.889908256880734E-2</v>
      </c>
      <c r="E26" s="3">
        <f t="shared" si="5"/>
        <v>0.94110091743119262</v>
      </c>
      <c r="F26" s="3">
        <f t="shared" si="0"/>
        <v>0.39499553462156511</v>
      </c>
      <c r="G26" s="4">
        <v>98</v>
      </c>
      <c r="H26" s="3">
        <f>C$10/G26</f>
        <v>6.5510204081632648E-2</v>
      </c>
      <c r="I26" s="3">
        <f>(1-H26)*D$6/G26</f>
        <v>3.8142440649729277E-2</v>
      </c>
      <c r="J26" s="3">
        <f>(1-H26-I26)*D$6/G26</f>
        <v>3.6585606337495434E-2</v>
      </c>
      <c r="K26" s="3">
        <f>(1-H26-I26-J26)*C$10/G26</f>
        <v>5.6323167634060568E-2</v>
      </c>
      <c r="L26" s="3">
        <f t="shared" si="6"/>
        <v>0.80343858129708212</v>
      </c>
      <c r="M26" s="3">
        <f t="shared" si="1"/>
        <v>0.32281165747270824</v>
      </c>
      <c r="N26" s="3">
        <f t="shared" si="2"/>
        <v>0.24245244463306567</v>
      </c>
      <c r="O26" s="3">
        <f t="shared" si="3"/>
        <v>0.28440832678708428</v>
      </c>
      <c r="P26" s="3">
        <f t="shared" si="4"/>
        <v>0.15032757110714179</v>
      </c>
      <c r="Q26" s="3">
        <f t="shared" si="7"/>
        <v>0.52686077142014998</v>
      </c>
      <c r="R26" s="3">
        <f>E$6+(1-E$6)*Q26</f>
        <v>0.57417469427813494</v>
      </c>
      <c r="S26" s="81">
        <f t="shared" si="8"/>
        <v>-1188.3204805674463</v>
      </c>
      <c r="T26" s="81">
        <f t="shared" si="9"/>
        <v>-1714.4131514212336</v>
      </c>
      <c r="U26" s="81">
        <f t="shared" si="10"/>
        <v>-1819.4884325107018</v>
      </c>
      <c r="V26" s="81">
        <f t="shared" si="11"/>
        <v>-2292.97183627911</v>
      </c>
      <c r="W26" s="81">
        <f t="shared" si="12"/>
        <v>-1622.2906784020101</v>
      </c>
    </row>
    <row r="27" spans="2:23" x14ac:dyDescent="0.25">
      <c r="B27" s="207">
        <v>7</v>
      </c>
      <c r="C27" s="4">
        <v>108</v>
      </c>
      <c r="D27" s="3">
        <f>$C$10/C27</f>
        <v>5.9444444444444446E-2</v>
      </c>
      <c r="E27" s="3">
        <f t="shared" si="5"/>
        <v>0.94055555555555559</v>
      </c>
      <c r="F27" s="3">
        <f t="shared" si="0"/>
        <v>0.35713114909095928</v>
      </c>
      <c r="G27" s="4">
        <v>96</v>
      </c>
      <c r="H27" s="3">
        <f>C$10/G27</f>
        <v>6.6875000000000004E-2</v>
      </c>
      <c r="I27" s="3">
        <f>(1-H27)*D$6/G27</f>
        <v>3.8880208333333333E-2</v>
      </c>
      <c r="J27" s="3">
        <f>(1-H27-I27)*D$6/G27</f>
        <v>3.7260199652777777E-2</v>
      </c>
      <c r="K27" s="3">
        <f>(1-H27-I27-J27)*C$10/G27</f>
        <v>5.7310844590928813E-2</v>
      </c>
      <c r="L27" s="3">
        <f t="shared" si="6"/>
        <v>0.79967374742296005</v>
      </c>
      <c r="M27" s="3">
        <f t="shared" si="1"/>
        <v>0.3087773182176215</v>
      </c>
      <c r="N27" s="3">
        <f t="shared" si="2"/>
        <v>0.23166584395102796</v>
      </c>
      <c r="O27" s="3">
        <f t="shared" si="3"/>
        <v>0.27245159468451158</v>
      </c>
      <c r="P27" s="3">
        <f t="shared" si="4"/>
        <v>0.18710524314683902</v>
      </c>
      <c r="Q27" s="3">
        <f t="shared" si="7"/>
        <v>0.50411743863553959</v>
      </c>
      <c r="R27" s="3">
        <f>E$6+(1-E$6)*Q27</f>
        <v>0.55370569477198561</v>
      </c>
      <c r="S27" s="81">
        <f t="shared" si="8"/>
        <v>-1098.4067209101568</v>
      </c>
      <c r="T27" s="81">
        <f t="shared" si="9"/>
        <v>-1574.4108349625394</v>
      </c>
      <c r="U27" s="81">
        <f t="shared" si="10"/>
        <v>-1738.5660488191411</v>
      </c>
      <c r="V27" s="81">
        <f t="shared" si="11"/>
        <v>-2166.9697514662857</v>
      </c>
      <c r="W27" s="81">
        <f t="shared" si="12"/>
        <v>-1517.5043302116601</v>
      </c>
    </row>
    <row r="28" spans="2:23" x14ac:dyDescent="0.25">
      <c r="B28" s="207">
        <v>6</v>
      </c>
      <c r="C28" s="4">
        <v>107</v>
      </c>
      <c r="D28" s="3">
        <f>$C$10/C28</f>
        <v>0.06</v>
      </c>
      <c r="E28" s="3">
        <f t="shared" si="5"/>
        <v>0.94</v>
      </c>
      <c r="F28" s="3">
        <f t="shared" si="0"/>
        <v>0.3165009263814097</v>
      </c>
      <c r="G28" s="4">
        <v>94</v>
      </c>
      <c r="H28" s="3">
        <f>C$10/G28</f>
        <v>6.8297872340425531E-2</v>
      </c>
      <c r="I28" s="3">
        <f>(1-H28)*D$6/G28</f>
        <v>3.9646899049343598E-2</v>
      </c>
      <c r="J28" s="3">
        <f>(1-H28-I28)*D$6/G28</f>
        <v>3.7959796962137485E-2</v>
      </c>
      <c r="K28" s="3">
        <f>(1-H28-I28-J28)*C$10/G28</f>
        <v>5.8332900757242123E-2</v>
      </c>
      <c r="L28" s="3">
        <f t="shared" si="6"/>
        <v>0.79576253089085136</v>
      </c>
      <c r="M28" s="3">
        <f t="shared" si="1"/>
        <v>0.29091477740917393</v>
      </c>
      <c r="N28" s="3">
        <f t="shared" si="2"/>
        <v>0.21803266634921811</v>
      </c>
      <c r="O28" s="3">
        <f t="shared" si="3"/>
        <v>0.25707558281987575</v>
      </c>
      <c r="P28" s="3">
        <f t="shared" si="4"/>
        <v>0.23397697342173218</v>
      </c>
      <c r="Q28" s="3">
        <f t="shared" si="7"/>
        <v>0.47510824916909389</v>
      </c>
      <c r="R28" s="3">
        <f>E$6+(1-E$6)*Q28</f>
        <v>0.52759742425218448</v>
      </c>
      <c r="S28" s="81">
        <f t="shared" si="8"/>
        <v>-984.07095326247509</v>
      </c>
      <c r="T28" s="81">
        <f t="shared" si="9"/>
        <v>-1396.3236591695081</v>
      </c>
      <c r="U28" s="81">
        <f t="shared" si="10"/>
        <v>-1635.6638579362275</v>
      </c>
      <c r="V28" s="81">
        <f t="shared" si="11"/>
        <v>-2006.6912932525574</v>
      </c>
      <c r="W28" s="81">
        <f t="shared" si="12"/>
        <v>-1517.5043302116601</v>
      </c>
    </row>
    <row r="29" spans="2:23" x14ac:dyDescent="0.25">
      <c r="B29" s="207">
        <v>5</v>
      </c>
      <c r="C29" s="4">
        <v>106</v>
      </c>
      <c r="D29" s="3">
        <f>$C$10/C29</f>
        <v>6.0566037735849058E-2</v>
      </c>
      <c r="E29" s="3">
        <f t="shared" si="5"/>
        <v>0.93943396226415099</v>
      </c>
      <c r="F29" s="3">
        <f t="shared" si="0"/>
        <v>0.27287332593766989</v>
      </c>
      <c r="G29" s="4">
        <v>92</v>
      </c>
      <c r="H29" s="3">
        <f>C$10/G29</f>
        <v>6.9782608695652171E-2</v>
      </c>
      <c r="I29" s="3">
        <f>(1-H29)*D$6/G29</f>
        <v>4.0444234404536865E-2</v>
      </c>
      <c r="J29" s="3">
        <f>(1-H29-I29)*D$6/G29</f>
        <v>3.8685789430426568E-2</v>
      </c>
      <c r="K29" s="3">
        <f>(1-H29-I29-J29)*C$10/G29</f>
        <v>5.9391096729928795E-2</v>
      </c>
      <c r="L29" s="3">
        <f t="shared" si="6"/>
        <v>0.7916962707394557</v>
      </c>
      <c r="M29" s="3">
        <f t="shared" si="1"/>
        <v>0.26805494493300119</v>
      </c>
      <c r="N29" s="3">
        <f t="shared" si="2"/>
        <v>0.20068771699164206</v>
      </c>
      <c r="O29" s="3">
        <f t="shared" si="3"/>
        <v>0.23722869970783211</v>
      </c>
      <c r="P29" s="3">
        <f t="shared" si="4"/>
        <v>0.29402863836752458</v>
      </c>
      <c r="Q29" s="3">
        <f t="shared" si="7"/>
        <v>0.43791641669947418</v>
      </c>
      <c r="R29" s="3">
        <f>E$6+(1-E$6)*Q29</f>
        <v>0.49412477502952679</v>
      </c>
      <c r="S29" s="81">
        <f t="shared" si="8"/>
        <v>-837.85659949687579</v>
      </c>
      <c r="T29" s="81">
        <f t="shared" si="9"/>
        <v>-1168.5225632964484</v>
      </c>
      <c r="U29" s="81">
        <f t="shared" si="10"/>
        <v>-1504.0709395471881</v>
      </c>
      <c r="V29" s="81">
        <f t="shared" si="11"/>
        <v>-1801.6703069668035</v>
      </c>
      <c r="W29" s="81">
        <f t="shared" si="12"/>
        <v>-1361.3279506239901</v>
      </c>
    </row>
    <row r="30" spans="2:23" x14ac:dyDescent="0.25">
      <c r="B30" s="207">
        <v>4</v>
      </c>
      <c r="C30" s="4">
        <v>105</v>
      </c>
      <c r="D30" s="3">
        <f>$C$10/C30</f>
        <v>6.1142857142857145E-2</v>
      </c>
      <c r="E30" s="3">
        <f t="shared" si="5"/>
        <v>0.93885714285714283</v>
      </c>
      <c r="F30" s="3">
        <f t="shared" si="0"/>
        <v>0.22599490409111275</v>
      </c>
      <c r="G30" s="4">
        <v>90</v>
      </c>
      <c r="H30" s="3">
        <f>C$10/G30</f>
        <v>7.1333333333333332E-2</v>
      </c>
      <c r="I30" s="3">
        <f>(1-H30)*D$6/G30</f>
        <v>4.1274074074074074E-2</v>
      </c>
      <c r="J30" s="3">
        <f>(1-H30-I30)*D$6/G30</f>
        <v>3.9439670781892998E-2</v>
      </c>
      <c r="K30" s="3">
        <f>(1-H30-I30-J30)*C$10/G30</f>
        <v>6.0487308422496562E-2</v>
      </c>
      <c r="L30" s="3">
        <f t="shared" si="6"/>
        <v>0.78746561338820287</v>
      </c>
      <c r="M30" s="3">
        <f t="shared" si="1"/>
        <v>0.23863308200451566</v>
      </c>
      <c r="N30" s="3">
        <f t="shared" si="2"/>
        <v>0.17847326744351114</v>
      </c>
      <c r="O30" s="3">
        <f t="shared" si="3"/>
        <v>0.21150294273305453</v>
      </c>
      <c r="P30" s="3">
        <f t="shared" si="4"/>
        <v>0.37139070781891864</v>
      </c>
      <c r="Q30" s="3">
        <f t="shared" si="7"/>
        <v>0.3899762101765657</v>
      </c>
      <c r="R30" s="3">
        <f>E$6+(1-E$6)*Q30</f>
        <v>0.45097858915890909</v>
      </c>
      <c r="S30" s="81">
        <f t="shared" si="8"/>
        <v>-649.7834895557985</v>
      </c>
      <c r="T30" s="81">
        <f t="shared" si="9"/>
        <v>-875.44282456360622</v>
      </c>
      <c r="U30" s="81">
        <f t="shared" si="10"/>
        <v>-1334.8051406002187</v>
      </c>
      <c r="V30" s="81">
        <f t="shared" si="11"/>
        <v>-1537.8985421072457</v>
      </c>
      <c r="W30" s="81">
        <f t="shared" si="12"/>
        <v>-1361.3279506239901</v>
      </c>
    </row>
    <row r="31" spans="2:23" x14ac:dyDescent="0.25">
      <c r="B31" s="207">
        <v>3</v>
      </c>
      <c r="C31" s="4">
        <v>104</v>
      </c>
      <c r="D31" s="3">
        <f>$C$10/C31</f>
        <v>6.1730769230769228E-2</v>
      </c>
      <c r="E31" s="3">
        <f t="shared" si="5"/>
        <v>0.93826923076923074</v>
      </c>
      <c r="F31" s="3">
        <f t="shared" si="0"/>
        <v>0.17558799887976101</v>
      </c>
      <c r="G31" s="4">
        <v>88</v>
      </c>
      <c r="H31" s="3">
        <f>C$10/G31</f>
        <v>7.2954545454545452E-2</v>
      </c>
      <c r="I31" s="3">
        <f>(1-H31)*D$6/G31</f>
        <v>4.2138429752066116E-2</v>
      </c>
      <c r="J31" s="3">
        <f>(1-H31-I31)*D$6/G31</f>
        <v>4.0223046581517652E-2</v>
      </c>
      <c r="K31" s="3">
        <f>(1-H31-I31-J31)*C$10/G31</f>
        <v>6.1623535683184197E-2</v>
      </c>
      <c r="L31" s="3">
        <f t="shared" si="6"/>
        <v>0.78306044252868645</v>
      </c>
      <c r="M31" s="3">
        <f t="shared" si="1"/>
        <v>0.20054124835886375</v>
      </c>
      <c r="N31" s="3">
        <f t="shared" si="2"/>
        <v>0.14982998243359502</v>
      </c>
      <c r="O31" s="3">
        <f t="shared" si="3"/>
        <v>0.17800092729969244</v>
      </c>
      <c r="P31" s="3">
        <f t="shared" si="4"/>
        <v>0.47162784190784879</v>
      </c>
      <c r="Q31" s="3">
        <f t="shared" si="7"/>
        <v>0.32783090973328743</v>
      </c>
      <c r="R31" s="3">
        <f>E$6+(1-E$6)*Q31</f>
        <v>0.39504781875995876</v>
      </c>
      <c r="S31" s="81">
        <f t="shared" si="8"/>
        <v>-406.40668515641414</v>
      </c>
      <c r="T31" s="81">
        <f t="shared" si="9"/>
        <v>-496.11626588289027</v>
      </c>
      <c r="U31" s="81">
        <f t="shared" si="10"/>
        <v>-1115.7660166407727</v>
      </c>
      <c r="V31" s="81">
        <f t="shared" si="11"/>
        <v>-1196.5046392946012</v>
      </c>
      <c r="W31" s="81">
        <f t="shared" si="12"/>
        <v>-1372.5289810860199</v>
      </c>
    </row>
    <row r="32" spans="2:23" x14ac:dyDescent="0.25">
      <c r="B32" s="4">
        <v>2</v>
      </c>
      <c r="C32" s="4">
        <v>103</v>
      </c>
      <c r="D32" s="3">
        <f>$C$10/C32</f>
        <v>6.233009708737864E-2</v>
      </c>
      <c r="E32" s="3">
        <f t="shared" si="5"/>
        <v>0.93766990291262131</v>
      </c>
      <c r="F32" s="3">
        <f>D32+E32*F33</f>
        <v>0.12134814391776128</v>
      </c>
      <c r="G32" s="4">
        <v>86</v>
      </c>
      <c r="H32" s="3">
        <f>C$10/G32</f>
        <v>7.4651162790697667E-2</v>
      </c>
      <c r="I32" s="3">
        <f>(1-H32)*D$6/G32</f>
        <v>4.303948080043267E-2</v>
      </c>
      <c r="J32" s="3">
        <f>(1-H32-I32)*D$6/G32</f>
        <v>4.1037644484133474E-2</v>
      </c>
      <c r="K32" s="3">
        <f>(1-H32-I32-J32)*C$10/G32</f>
        <v>6.2801911518102396E-2</v>
      </c>
      <c r="L32" s="3">
        <f t="shared" si="6"/>
        <v>0.77846980040663383</v>
      </c>
      <c r="M32" s="3">
        <f>(I32+J32)+L32*M33</f>
        <v>0.15092037039139622</v>
      </c>
      <c r="N32" s="3">
        <f>K32+L32*N33</f>
        <v>0.11264321623190598</v>
      </c>
      <c r="O32" s="3">
        <f>H32+L32*O33</f>
        <v>0.13414849753606184</v>
      </c>
      <c r="P32" s="3">
        <f>1-M32-N32-O32</f>
        <v>0.60228791584063601</v>
      </c>
      <c r="Q32" s="3">
        <f t="shared" si="7"/>
        <v>0.24679171376796782</v>
      </c>
      <c r="R32" s="3">
        <f>E$6+(1-E$6)*Q32</f>
        <v>0.32211254239117104</v>
      </c>
      <c r="S32" s="81">
        <f t="shared" si="8"/>
        <v>-89.490165126136731</v>
      </c>
      <c r="T32" s="81">
        <f t="shared" si="9"/>
        <v>-2.1028323867211611</v>
      </c>
      <c r="U32" s="81">
        <f t="shared" si="10"/>
        <v>-830.54114861352309</v>
      </c>
      <c r="V32" s="81">
        <f t="shared" si="11"/>
        <v>-751.89254914804906</v>
      </c>
      <c r="W32" s="81">
        <f t="shared" si="12"/>
        <v>-1372.5289810860199</v>
      </c>
    </row>
    <row r="33" spans="2:23" x14ac:dyDescent="0.25">
      <c r="B33" s="4">
        <v>1</v>
      </c>
      <c r="C33" s="4">
        <v>102</v>
      </c>
      <c r="D33" s="3">
        <f>$C$10/C33</f>
        <v>6.2941176470588237E-2</v>
      </c>
      <c r="E33" s="3">
        <f t="shared" si="5"/>
        <v>0.93705882352941172</v>
      </c>
      <c r="F33" s="3">
        <f>D33</f>
        <v>6.2941176470588237E-2</v>
      </c>
      <c r="G33" s="4">
        <v>84</v>
      </c>
      <c r="H33" s="3">
        <f>C$10/G33</f>
        <v>7.6428571428571429E-2</v>
      </c>
      <c r="I33" s="3">
        <f>(1-H33)*D$6/G33</f>
        <v>4.3979591836734694E-2</v>
      </c>
      <c r="J33" s="3">
        <f>IF(F6="Equal draws", (1-H33-I33)*D$6/G33, 0)</f>
        <v>4.1885325558794949E-2</v>
      </c>
      <c r="K33" s="3">
        <f>IF(F6="Equal draws", (1-H33-I33-J33)*C$10/G33, 0)</f>
        <v>6.402471192558655E-2</v>
      </c>
      <c r="L33" s="3">
        <f t="shared" si="6"/>
        <v>0.77368179925031233</v>
      </c>
      <c r="M33" s="3">
        <f>(I33+J33)</f>
        <v>8.586491739552965E-2</v>
      </c>
      <c r="N33" s="3">
        <f>K33</f>
        <v>6.402471192558655E-2</v>
      </c>
      <c r="O33" s="3">
        <f>H33</f>
        <v>7.6428571428571429E-2</v>
      </c>
      <c r="P33" s="3">
        <f>1-M33-N33-O33</f>
        <v>0.77368179925031233</v>
      </c>
      <c r="Q33" s="3">
        <f t="shared" si="7"/>
        <v>0.14045328335415797</v>
      </c>
      <c r="R33" s="3">
        <f>E$6+(1-E$6)*Q33</f>
        <v>0.22640795501874217</v>
      </c>
      <c r="S33" s="81">
        <f t="shared" si="8"/>
        <v>325.87693516570585</v>
      </c>
      <c r="T33" s="81">
        <f t="shared" si="9"/>
        <v>645.44717964736913</v>
      </c>
      <c r="U33" s="81">
        <f t="shared" si="10"/>
        <v>-456.71075835086475</v>
      </c>
      <c r="V33" s="81">
        <f t="shared" si="11"/>
        <v>-169.09753831736782</v>
      </c>
      <c r="W33" s="81">
        <f t="shared" si="12"/>
        <v>-1372.5289810860199</v>
      </c>
    </row>
    <row r="35" spans="2:23" ht="15" customHeight="1" x14ac:dyDescent="0.25">
      <c r="B35" s="289" t="s">
        <v>817</v>
      </c>
      <c r="C35" s="289"/>
      <c r="D35" s="289"/>
      <c r="E35" s="289"/>
      <c r="G35" s="289" t="s">
        <v>313</v>
      </c>
      <c r="H35" s="289"/>
      <c r="I35" s="289"/>
      <c r="K35" s="289" t="s">
        <v>846</v>
      </c>
      <c r="L35" s="289"/>
      <c r="M35" s="289"/>
    </row>
    <row r="36" spans="2:23" x14ac:dyDescent="0.25">
      <c r="B36" s="17" t="s">
        <v>834</v>
      </c>
      <c r="C36" s="206" t="s">
        <v>831</v>
      </c>
      <c r="D36" s="206" t="s">
        <v>832</v>
      </c>
      <c r="E36" s="206" t="s">
        <v>833</v>
      </c>
      <c r="G36" s="206" t="s">
        <v>831</v>
      </c>
      <c r="H36" s="206" t="s">
        <v>832</v>
      </c>
      <c r="I36" s="206" t="s">
        <v>833</v>
      </c>
      <c r="K36" s="206" t="s">
        <v>831</v>
      </c>
      <c r="L36" s="206" t="s">
        <v>832</v>
      </c>
      <c r="M36" s="206" t="s">
        <v>833</v>
      </c>
    </row>
    <row r="37" spans="2:23" x14ac:dyDescent="0.25">
      <c r="B37" s="206">
        <v>19</v>
      </c>
      <c r="C37" s="81">
        <v>-1951.5106488360502</v>
      </c>
      <c r="D37" s="81">
        <v>-1092.46179626341</v>
      </c>
      <c r="E37" s="81">
        <v>-1868.8693342188199</v>
      </c>
      <c r="G37" s="75">
        <v>0.66</v>
      </c>
      <c r="H37" s="75">
        <v>0.33</v>
      </c>
      <c r="I37" s="75">
        <v>0.44</v>
      </c>
      <c r="K37" s="81">
        <v>5300</v>
      </c>
      <c r="L37" s="81">
        <v>5300</v>
      </c>
      <c r="M37" s="81">
        <v>7500</v>
      </c>
    </row>
    <row r="38" spans="2:23" x14ac:dyDescent="0.25">
      <c r="B38" s="206">
        <v>18</v>
      </c>
      <c r="C38" s="81">
        <v>-1951.5106488360502</v>
      </c>
      <c r="D38" s="81">
        <v>-1092.46179626341</v>
      </c>
      <c r="E38" s="81">
        <v>-1868.8693342188199</v>
      </c>
    </row>
    <row r="39" spans="2:23" x14ac:dyDescent="0.25">
      <c r="B39" s="206">
        <v>17</v>
      </c>
      <c r="C39" s="81">
        <v>-1951.5106488360502</v>
      </c>
      <c r="D39" s="81">
        <v>-1092.46179626341</v>
      </c>
      <c r="E39" s="81">
        <v>-1868.8693342188199</v>
      </c>
      <c r="G39" s="289" t="s">
        <v>841</v>
      </c>
      <c r="H39" s="289"/>
      <c r="I39" s="289"/>
      <c r="J39" s="289"/>
      <c r="K39" s="289"/>
      <c r="M39" s="289" t="s">
        <v>842</v>
      </c>
      <c r="N39" s="289"/>
      <c r="O39" s="289"/>
      <c r="P39" s="289"/>
      <c r="Q39" s="289"/>
    </row>
    <row r="40" spans="2:23" x14ac:dyDescent="0.25">
      <c r="B40" s="206">
        <v>16</v>
      </c>
      <c r="C40" s="81">
        <v>-1951.5106488360502</v>
      </c>
      <c r="D40" s="81">
        <v>-1092.46179626341</v>
      </c>
      <c r="E40" s="81">
        <v>-1868.8693342188199</v>
      </c>
      <c r="G40" s="290" t="s">
        <v>840</v>
      </c>
      <c r="H40" s="290"/>
      <c r="I40" s="206" t="s">
        <v>831</v>
      </c>
      <c r="J40" s="206" t="s">
        <v>832</v>
      </c>
      <c r="K40" s="206" t="s">
        <v>833</v>
      </c>
      <c r="M40" s="336" t="s">
        <v>852</v>
      </c>
      <c r="N40" s="336" t="s">
        <v>853</v>
      </c>
      <c r="O40" s="206" t="s">
        <v>831</v>
      </c>
      <c r="P40" s="206" t="s">
        <v>832</v>
      </c>
      <c r="Q40" s="206" t="s">
        <v>833</v>
      </c>
    </row>
    <row r="41" spans="2:23" x14ac:dyDescent="0.25">
      <c r="B41" s="206">
        <v>15</v>
      </c>
      <c r="C41" s="81">
        <v>-1925.1421800947799</v>
      </c>
      <c r="D41" s="81">
        <v>-1107.1173336798299</v>
      </c>
      <c r="E41" s="81">
        <v>-1794.9764002044301</v>
      </c>
      <c r="G41" s="287" t="s">
        <v>314</v>
      </c>
      <c r="H41" s="288"/>
      <c r="I41" s="207">
        <v>5300</v>
      </c>
      <c r="J41" s="207">
        <v>3900</v>
      </c>
      <c r="K41" s="207">
        <v>3900</v>
      </c>
      <c r="M41" s="336" t="s">
        <v>314</v>
      </c>
      <c r="N41" s="336" t="s">
        <v>824</v>
      </c>
      <c r="O41" s="81">
        <v>0</v>
      </c>
      <c r="P41" s="81">
        <v>0</v>
      </c>
      <c r="Q41" s="81">
        <v>0</v>
      </c>
    </row>
    <row r="42" spans="2:23" x14ac:dyDescent="0.25">
      <c r="B42" s="206">
        <v>14</v>
      </c>
      <c r="C42" s="81">
        <v>-1925.1421800947799</v>
      </c>
      <c r="D42" s="81">
        <v>-1107.1173336798299</v>
      </c>
      <c r="E42" s="81">
        <v>-1794.9764002044301</v>
      </c>
      <c r="G42" s="287" t="s">
        <v>260</v>
      </c>
      <c r="H42" s="288"/>
      <c r="I42" s="207">
        <v>6800</v>
      </c>
      <c r="J42" s="207">
        <v>4900</v>
      </c>
      <c r="K42" s="207">
        <v>4900</v>
      </c>
      <c r="M42" s="336" t="s">
        <v>260</v>
      </c>
      <c r="N42" s="336" t="s">
        <v>851</v>
      </c>
      <c r="O42" s="81">
        <v>2648.5</v>
      </c>
      <c r="P42" s="81">
        <v>2099</v>
      </c>
      <c r="Q42" s="81">
        <v>2099</v>
      </c>
    </row>
    <row r="43" spans="2:23" x14ac:dyDescent="0.25">
      <c r="B43" s="206">
        <v>13</v>
      </c>
      <c r="C43" s="81">
        <v>-1885.7402435830199</v>
      </c>
      <c r="D43" s="81">
        <v>-1124.23176237862</v>
      </c>
      <c r="E43" s="81">
        <v>-1745.8955106327101</v>
      </c>
      <c r="G43" s="287" t="s">
        <v>261</v>
      </c>
      <c r="H43" s="288"/>
      <c r="I43" s="207">
        <v>8600</v>
      </c>
      <c r="J43" s="207">
        <v>6100</v>
      </c>
      <c r="K43" s="207">
        <v>6100</v>
      </c>
      <c r="M43" s="336" t="s">
        <v>261</v>
      </c>
      <c r="N43" s="336" t="s">
        <v>314</v>
      </c>
      <c r="O43" s="81">
        <v>3296.5</v>
      </c>
      <c r="P43" s="81">
        <v>2531</v>
      </c>
      <c r="Q43" s="81">
        <v>2531</v>
      </c>
    </row>
    <row r="44" spans="2:23" x14ac:dyDescent="0.25">
      <c r="B44" s="206">
        <v>12</v>
      </c>
      <c r="C44" s="81">
        <v>-1885.7402435830199</v>
      </c>
      <c r="D44" s="81">
        <v>-1124.23176237862</v>
      </c>
      <c r="E44" s="81">
        <v>-1745.8955106327101</v>
      </c>
      <c r="G44" s="287" t="s">
        <v>262</v>
      </c>
      <c r="H44" s="288"/>
      <c r="I44" s="207">
        <v>10700</v>
      </c>
      <c r="J44" s="207">
        <v>7500</v>
      </c>
      <c r="K44" s="207">
        <v>7500</v>
      </c>
      <c r="M44" s="336" t="s">
        <v>262</v>
      </c>
      <c r="N44" s="336" t="s">
        <v>260</v>
      </c>
      <c r="O44" s="81">
        <v>4346.5</v>
      </c>
      <c r="P44" s="81">
        <v>3231</v>
      </c>
      <c r="Q44" s="81">
        <v>3231</v>
      </c>
    </row>
    <row r="45" spans="2:23" x14ac:dyDescent="0.25">
      <c r="B45" s="206">
        <v>11</v>
      </c>
      <c r="C45" s="81">
        <v>-1851.5713452228799</v>
      </c>
      <c r="D45" s="81">
        <v>-1153.7922299141701</v>
      </c>
      <c r="E45" s="81">
        <v>-1675.5429003051099</v>
      </c>
      <c r="G45" s="287" t="s">
        <v>263</v>
      </c>
      <c r="H45" s="288"/>
      <c r="I45" s="207">
        <v>12200</v>
      </c>
      <c r="J45" s="207">
        <v>8500</v>
      </c>
      <c r="K45" s="207">
        <v>8500</v>
      </c>
      <c r="M45" s="336" t="s">
        <v>263</v>
      </c>
      <c r="N45" s="336" t="s">
        <v>261</v>
      </c>
      <c r="O45" s="81">
        <v>5593</v>
      </c>
      <c r="P45" s="81">
        <v>4062</v>
      </c>
      <c r="Q45" s="81">
        <v>4062</v>
      </c>
    </row>
    <row r="46" spans="2:23" x14ac:dyDescent="0.25">
      <c r="B46" s="206">
        <v>10</v>
      </c>
      <c r="C46" s="81">
        <v>-1851.5713452228799</v>
      </c>
      <c r="D46" s="81">
        <v>-1153.7922299141701</v>
      </c>
      <c r="E46" s="81">
        <v>-1675.5429003051099</v>
      </c>
      <c r="G46" s="287" t="s">
        <v>845</v>
      </c>
      <c r="H46" s="288"/>
      <c r="I46" s="207">
        <v>14700</v>
      </c>
      <c r="J46" s="207">
        <v>10100</v>
      </c>
      <c r="K46" s="207">
        <v>10100</v>
      </c>
      <c r="M46" s="336" t="s">
        <v>845</v>
      </c>
      <c r="N46" s="336" t="s">
        <v>262</v>
      </c>
      <c r="O46" s="81">
        <v>7493.5</v>
      </c>
      <c r="P46" s="81">
        <v>5329</v>
      </c>
      <c r="Q46" s="81">
        <v>5329</v>
      </c>
    </row>
    <row r="47" spans="2:23" x14ac:dyDescent="0.25">
      <c r="B47" s="206">
        <v>9</v>
      </c>
      <c r="C47" s="81">
        <v>-1787.7577583161301</v>
      </c>
      <c r="D47" s="81">
        <v>-1186.33299090995</v>
      </c>
      <c r="E47" s="81">
        <v>-1622.2906784020101</v>
      </c>
      <c r="G47" s="287" t="s">
        <v>854</v>
      </c>
      <c r="H47" s="288"/>
      <c r="I47" s="207">
        <v>15000</v>
      </c>
      <c r="J47" s="207">
        <v>10300</v>
      </c>
      <c r="K47" s="207">
        <v>10300</v>
      </c>
      <c r="M47" s="336" t="s">
        <v>854</v>
      </c>
      <c r="N47" s="336" t="s">
        <v>263</v>
      </c>
      <c r="O47" s="81">
        <v>10037.5</v>
      </c>
      <c r="P47" s="81">
        <v>7025</v>
      </c>
      <c r="Q47" s="81">
        <v>7025</v>
      </c>
    </row>
    <row r="48" spans="2:23" x14ac:dyDescent="0.25">
      <c r="B48" s="206">
        <v>8</v>
      </c>
      <c r="C48" s="81">
        <v>-1787.7577583161301</v>
      </c>
      <c r="D48" s="81">
        <v>-1186.33299090995</v>
      </c>
      <c r="E48" s="81">
        <v>-1622.2906784020101</v>
      </c>
    </row>
    <row r="49" spans="2:12" x14ac:dyDescent="0.25">
      <c r="B49" s="206">
        <v>7</v>
      </c>
      <c r="C49" s="81">
        <v>-1667.1356660527899</v>
      </c>
      <c r="D49" s="81">
        <v>-1226.24692628809</v>
      </c>
      <c r="E49" s="81">
        <v>-1517.5043302116601</v>
      </c>
    </row>
    <row r="50" spans="2:12" x14ac:dyDescent="0.25">
      <c r="B50" s="206">
        <v>6</v>
      </c>
      <c r="C50" s="81">
        <v>-1667.1356660527899</v>
      </c>
      <c r="D50" s="81">
        <v>-1226.24692628809</v>
      </c>
      <c r="E50" s="81">
        <v>-1517.5043302116601</v>
      </c>
    </row>
    <row r="51" spans="2:12" x14ac:dyDescent="0.25">
      <c r="B51" s="206">
        <v>5</v>
      </c>
      <c r="C51" s="81">
        <v>-1447.11961526655</v>
      </c>
      <c r="D51" s="81">
        <v>-1253.2156529817801</v>
      </c>
      <c r="E51" s="81">
        <v>-1361.3279506239901</v>
      </c>
    </row>
    <row r="52" spans="2:12" x14ac:dyDescent="0.25">
      <c r="B52" s="206">
        <v>4</v>
      </c>
      <c r="C52" s="81">
        <v>-1447.11961526655</v>
      </c>
      <c r="D52" s="81">
        <v>-1253.2156529817801</v>
      </c>
      <c r="E52" s="81">
        <v>-1361.3279506239901</v>
      </c>
    </row>
    <row r="53" spans="2:12" x14ac:dyDescent="0.25">
      <c r="B53" s="206">
        <v>3</v>
      </c>
      <c r="C53" s="81">
        <v>-1478.8494660695801</v>
      </c>
      <c r="D53" s="81">
        <v>-1395.4341182815001</v>
      </c>
      <c r="E53" s="81">
        <v>-1372.5289810860199</v>
      </c>
    </row>
    <row r="54" spans="2:12" x14ac:dyDescent="0.25">
      <c r="B54" s="206">
        <v>2</v>
      </c>
      <c r="C54" s="81">
        <v>-1478.8494660695801</v>
      </c>
      <c r="D54" s="81">
        <v>-1395.4341182815001</v>
      </c>
      <c r="E54" s="81">
        <v>-1372.5289810860199</v>
      </c>
    </row>
    <row r="55" spans="2:12" x14ac:dyDescent="0.25">
      <c r="B55" s="206">
        <v>1</v>
      </c>
      <c r="C55" s="81">
        <v>-1478.8494660695801</v>
      </c>
      <c r="D55" s="81">
        <v>-1395.4341182815001</v>
      </c>
      <c r="E55" s="81">
        <v>-1372.5289810860199</v>
      </c>
    </row>
    <row r="57" spans="2:12" x14ac:dyDescent="0.25">
      <c r="L57" s="131"/>
    </row>
    <row r="58" spans="2:12" x14ac:dyDescent="0.25">
      <c r="L58" s="131"/>
    </row>
    <row r="59" spans="2:12" x14ac:dyDescent="0.25">
      <c r="L59" s="131"/>
    </row>
    <row r="60" spans="2:12" x14ac:dyDescent="0.25">
      <c r="L60" s="131"/>
    </row>
    <row r="61" spans="2:12" x14ac:dyDescent="0.25">
      <c r="L61" s="131"/>
    </row>
    <row r="62" spans="2:12" x14ac:dyDescent="0.25">
      <c r="L62" s="131"/>
    </row>
  </sheetData>
  <mergeCells count="22">
    <mergeCell ref="K35:M35"/>
    <mergeCell ref="U13:W13"/>
    <mergeCell ref="M39:Q39"/>
    <mergeCell ref="G42:H42"/>
    <mergeCell ref="G43:H43"/>
    <mergeCell ref="G44:H44"/>
    <mergeCell ref="G45:H45"/>
    <mergeCell ref="G46:H46"/>
    <mergeCell ref="B35:E35"/>
    <mergeCell ref="G35:I35"/>
    <mergeCell ref="S13:T13"/>
    <mergeCell ref="G41:H41"/>
    <mergeCell ref="G39:K39"/>
    <mergeCell ref="G40:H40"/>
    <mergeCell ref="G47:H47"/>
    <mergeCell ref="B2:R2"/>
    <mergeCell ref="G13:L13"/>
    <mergeCell ref="M13:Q13"/>
    <mergeCell ref="B13:B14"/>
    <mergeCell ref="C13:E13"/>
    <mergeCell ref="B4:F4"/>
    <mergeCell ref="H4:R10"/>
  </mergeCells>
  <phoneticPr fontId="5" type="noConversion"/>
  <conditionalFormatting sqref="F15:F33">
    <cfRule type="colorScale" priority="15">
      <colorScale>
        <cfvo type="min"/>
        <cfvo type="percentile" val="50"/>
        <cfvo type="max"/>
        <color rgb="FF63BE7B"/>
        <color rgb="FFFFEB84"/>
        <color rgb="FFF8696B"/>
      </colorScale>
    </cfRule>
  </conditionalFormatting>
  <conditionalFormatting sqref="M15:M33">
    <cfRule type="colorScale" priority="13">
      <colorScale>
        <cfvo type="min"/>
        <cfvo type="percentile" val="50"/>
        <cfvo type="max"/>
        <color rgb="FFF8696B"/>
        <color rgb="FFFFEB84"/>
        <color rgb="FF63BE7B"/>
      </colorScale>
    </cfRule>
  </conditionalFormatting>
  <conditionalFormatting sqref="M15:P33">
    <cfRule type="colorScale" priority="14">
      <colorScale>
        <cfvo type="min"/>
        <cfvo type="percentile" val="50"/>
        <cfvo type="max"/>
        <color rgb="FF63BE7B"/>
        <color rgb="FFFFEB84"/>
        <color rgb="FFF8696B"/>
      </colorScale>
    </cfRule>
  </conditionalFormatting>
  <conditionalFormatting sqref="P15:P33">
    <cfRule type="colorScale" priority="12">
      <colorScale>
        <cfvo type="min"/>
        <cfvo type="max"/>
        <color rgb="FFFCFCFF"/>
        <color rgb="FF63BE7B"/>
      </colorScale>
    </cfRule>
  </conditionalFormatting>
  <conditionalFormatting sqref="Q15:R33">
    <cfRule type="cellIs" dxfId="9" priority="16" operator="greaterThan">
      <formula>$F15</formula>
    </cfRule>
    <cfRule type="cellIs" dxfId="8" priority="17" operator="lessThan">
      <formula>$F15</formula>
    </cfRule>
  </conditionalFormatting>
  <conditionalFormatting sqref="U15:W15">
    <cfRule type="expression" dxfId="7" priority="5">
      <formula>U15=MAX($U15:$W15)</formula>
    </cfRule>
  </conditionalFormatting>
  <conditionalFormatting sqref="U16:W33">
    <cfRule type="expression" dxfId="6" priority="4">
      <formula>U16=MAX($U16:$W16)</formula>
    </cfRule>
  </conditionalFormatting>
  <conditionalFormatting sqref="S15:T15">
    <cfRule type="expression" dxfId="5" priority="2">
      <formula>S15=MAX($S15:$T15,$W15)</formula>
    </cfRule>
  </conditionalFormatting>
  <conditionalFormatting sqref="S16:T33">
    <cfRule type="expression" dxfId="0" priority="1">
      <formula>S16=MAX($S16:$T16,$W16)</formula>
    </cfRule>
  </conditionalFormatting>
  <dataValidations count="4">
    <dataValidation type="list" allowBlank="1" showInputMessage="1" showErrorMessage="1" sqref="E8" xr:uid="{EEE20EB9-ACC6-48BD-8EA3-C523E5526910}">
      <formula1>"0,-1000"</formula1>
    </dataValidation>
    <dataValidation type="list" allowBlank="1" showInputMessage="1" showErrorMessage="1" sqref="E11 F6" xr:uid="{7A3F1CFC-D416-4384-BF0C-487AFF06D293}">
      <formula1>"Equal draws,1 draw less"</formula1>
    </dataValidation>
    <dataValidation type="list" allowBlank="1" showInputMessage="1" showErrorMessage="1" sqref="B6" xr:uid="{0D7884E9-AE43-4D15-AD49-357EAA67F5C1}">
      <formula1>$C$36:$E$36</formula1>
    </dataValidation>
    <dataValidation type="list" allowBlank="1" showInputMessage="1" showErrorMessage="1" sqref="C6" xr:uid="{2B2A9946-2D79-40CB-A417-B5A9FDDAF08F}">
      <formula1>$G$41:$G$46</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dimension ref="B2:AH173"/>
  <sheetViews>
    <sheetView topLeftCell="A16" zoomScale="85" zoomScaleNormal="85" workbookViewId="0">
      <selection activeCell="G14" sqref="G14"/>
    </sheetView>
  </sheetViews>
  <sheetFormatPr defaultRowHeight="15" x14ac:dyDescent="0.25"/>
  <cols>
    <col min="1" max="16384" width="9.140625" style="131"/>
  </cols>
  <sheetData>
    <row r="2" spans="2:34" ht="18.75" x14ac:dyDescent="0.3">
      <c r="B2" s="241" t="s">
        <v>799</v>
      </c>
      <c r="C2" s="241"/>
      <c r="D2" s="241"/>
      <c r="E2" s="241"/>
      <c r="F2" s="241"/>
      <c r="G2" s="241"/>
      <c r="H2" s="241"/>
      <c r="I2" s="241"/>
      <c r="J2" s="241"/>
      <c r="K2" s="241"/>
      <c r="L2" s="241"/>
      <c r="M2" s="241"/>
      <c r="N2" s="241"/>
      <c r="O2" s="241"/>
      <c r="P2" s="241"/>
      <c r="Q2" s="241"/>
      <c r="R2" s="241"/>
      <c r="S2" s="241"/>
      <c r="T2" s="241"/>
      <c r="U2" s="241"/>
      <c r="V2" s="241"/>
      <c r="W2" s="241"/>
      <c r="X2" s="241"/>
      <c r="Y2" s="241"/>
      <c r="Z2" s="241"/>
    </row>
    <row r="3" spans="2:34" ht="61.5" customHeight="1" x14ac:dyDescent="0.25">
      <c r="B3" s="242" t="s">
        <v>806</v>
      </c>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2:34" ht="63.75" customHeight="1" x14ac:dyDescent="0.25">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7" spans="2:34" x14ac:dyDescent="0.25">
      <c r="C7" s="232" t="s">
        <v>801</v>
      </c>
      <c r="D7" s="233"/>
      <c r="E7" s="233"/>
      <c r="F7" s="233"/>
      <c r="G7" s="233"/>
      <c r="H7" s="233"/>
      <c r="I7" s="233"/>
      <c r="J7" s="233"/>
      <c r="K7" s="233"/>
      <c r="L7" s="233"/>
      <c r="M7" s="234"/>
      <c r="O7"/>
      <c r="P7" s="232" t="s">
        <v>800</v>
      </c>
      <c r="Q7" s="233"/>
      <c r="R7" s="233"/>
      <c r="S7" s="233"/>
      <c r="T7" s="233"/>
      <c r="U7" s="233"/>
      <c r="V7" s="233"/>
      <c r="W7" s="233"/>
      <c r="X7" s="233"/>
      <c r="Y7" s="233"/>
      <c r="Z7" s="234"/>
      <c r="AH7" s="209"/>
    </row>
    <row r="8" spans="2:34" x14ac:dyDescent="0.25">
      <c r="C8" s="235" t="s">
        <v>773</v>
      </c>
      <c r="D8" s="236"/>
      <c r="E8" s="235" t="s">
        <v>59</v>
      </c>
      <c r="F8" s="236"/>
      <c r="G8" s="235" t="s">
        <v>774</v>
      </c>
      <c r="H8" s="236"/>
      <c r="I8" s="235" t="s">
        <v>61</v>
      </c>
      <c r="J8" s="237"/>
      <c r="K8" s="237"/>
      <c r="L8" s="237"/>
      <c r="M8" s="236"/>
      <c r="O8" s="238" t="s">
        <v>803</v>
      </c>
      <c r="P8" s="235" t="s">
        <v>773</v>
      </c>
      <c r="Q8" s="236"/>
      <c r="R8" s="235" t="s">
        <v>59</v>
      </c>
      <c r="S8" s="236"/>
      <c r="T8" s="235" t="s">
        <v>774</v>
      </c>
      <c r="U8" s="236"/>
      <c r="V8" s="235" t="s">
        <v>61</v>
      </c>
      <c r="W8" s="237"/>
      <c r="X8" s="237"/>
      <c r="Y8" s="237"/>
      <c r="Z8" s="236"/>
      <c r="AH8" s="209"/>
    </row>
    <row r="9" spans="2:34" x14ac:dyDescent="0.25">
      <c r="B9" s="132" t="s">
        <v>22</v>
      </c>
      <c r="C9" s="132" t="s">
        <v>775</v>
      </c>
      <c r="D9" s="132" t="s">
        <v>776</v>
      </c>
      <c r="E9" s="132" t="s">
        <v>775</v>
      </c>
      <c r="F9" s="132" t="s">
        <v>776</v>
      </c>
      <c r="G9" s="132" t="s">
        <v>775</v>
      </c>
      <c r="H9" s="132" t="s">
        <v>776</v>
      </c>
      <c r="I9" s="132" t="s">
        <v>625</v>
      </c>
      <c r="J9" s="132" t="s">
        <v>454</v>
      </c>
      <c r="K9" s="132" t="s">
        <v>777</v>
      </c>
      <c r="L9" s="132" t="s">
        <v>778</v>
      </c>
      <c r="M9" s="132" t="s">
        <v>322</v>
      </c>
      <c r="O9" s="238"/>
      <c r="P9" s="132" t="s">
        <v>775</v>
      </c>
      <c r="Q9" s="132" t="s">
        <v>776</v>
      </c>
      <c r="R9" s="132" t="s">
        <v>775</v>
      </c>
      <c r="S9" s="132" t="s">
        <v>776</v>
      </c>
      <c r="T9" s="132" t="s">
        <v>775</v>
      </c>
      <c r="U9" s="132" t="s">
        <v>776</v>
      </c>
      <c r="V9" s="132" t="s">
        <v>625</v>
      </c>
      <c r="W9" s="132" t="s">
        <v>454</v>
      </c>
      <c r="X9" s="132" t="s">
        <v>777</v>
      </c>
      <c r="Y9" s="132" t="s">
        <v>778</v>
      </c>
      <c r="Z9" s="132" t="s">
        <v>322</v>
      </c>
      <c r="AH9" s="83"/>
    </row>
    <row r="10" spans="2:34" x14ac:dyDescent="0.25">
      <c r="B10" s="132">
        <v>0</v>
      </c>
      <c r="C10" s="81">
        <v>16129.5652173913</v>
      </c>
      <c r="D10" s="81">
        <v>13212.820512820501</v>
      </c>
      <c r="E10" s="81">
        <v>13766.666666666601</v>
      </c>
      <c r="F10" s="81">
        <v>10900</v>
      </c>
      <c r="G10" s="81">
        <v>11062.5</v>
      </c>
      <c r="H10" s="81">
        <v>8141.6666666666597</v>
      </c>
      <c r="I10" s="81"/>
      <c r="J10" s="81">
        <v>4497.4789915966303</v>
      </c>
      <c r="K10" s="81">
        <v>10088.8888888888</v>
      </c>
      <c r="L10" s="81">
        <v>18000</v>
      </c>
      <c r="M10" s="81">
        <v>6271.4285714285697</v>
      </c>
      <c r="O10" s="205">
        <v>19</v>
      </c>
      <c r="P10" s="224"/>
      <c r="Q10" s="81">
        <v>7103.9037622361102</v>
      </c>
      <c r="R10" s="224"/>
      <c r="S10" s="81">
        <v>4825.2600233967796</v>
      </c>
      <c r="T10" s="224"/>
      <c r="U10" s="81">
        <v>3820.5066547366</v>
      </c>
      <c r="V10" s="224"/>
      <c r="W10" s="81">
        <v>2795.05906750238</v>
      </c>
      <c r="X10" s="81">
        <v>6322.9485396383798</v>
      </c>
      <c r="Y10" s="81">
        <v>10043.222003929201</v>
      </c>
      <c r="Z10" s="81">
        <v>3202.87710267487</v>
      </c>
    </row>
    <row r="11" spans="2:34" x14ac:dyDescent="0.25">
      <c r="B11" s="132">
        <v>1</v>
      </c>
      <c r="C11" s="81">
        <v>13609.6317280453</v>
      </c>
      <c r="D11" s="81">
        <v>10996.774193548301</v>
      </c>
      <c r="E11" s="81">
        <v>9551.6306339318398</v>
      </c>
      <c r="F11" s="81">
        <v>6943.99103139013</v>
      </c>
      <c r="G11" s="81">
        <v>10022.727272727199</v>
      </c>
      <c r="H11" s="81">
        <v>8485.0299401197608</v>
      </c>
      <c r="I11" s="81">
        <v>4778.5714285714203</v>
      </c>
      <c r="J11" s="81">
        <v>4614.9556400506899</v>
      </c>
      <c r="K11" s="81">
        <v>10357.0247933884</v>
      </c>
      <c r="L11" s="81">
        <v>12000</v>
      </c>
      <c r="M11" s="81">
        <v>4892.3076923076896</v>
      </c>
      <c r="O11" s="205">
        <v>28</v>
      </c>
      <c r="P11" s="224"/>
      <c r="Q11" s="81">
        <v>7270.4030922142401</v>
      </c>
      <c r="R11" s="224"/>
      <c r="S11" s="81">
        <v>5036.5487475765003</v>
      </c>
      <c r="T11" s="224"/>
      <c r="U11" s="81">
        <v>4168.7725501515297</v>
      </c>
      <c r="V11" s="81">
        <v>2926.2904414775899</v>
      </c>
      <c r="W11" s="81">
        <v>2670.64076378663</v>
      </c>
      <c r="X11" s="81">
        <v>6127.8495440729403</v>
      </c>
      <c r="Y11" s="81">
        <v>9803.0456852791795</v>
      </c>
      <c r="Z11" s="81">
        <v>2814.5786892554602</v>
      </c>
    </row>
    <row r="12" spans="2:34" x14ac:dyDescent="0.25">
      <c r="B12" s="132">
        <v>2</v>
      </c>
      <c r="C12" s="81">
        <v>12807.219827586199</v>
      </c>
      <c r="D12" s="81">
        <v>10391.947565543</v>
      </c>
      <c r="E12" s="81">
        <v>9547.6429287863593</v>
      </c>
      <c r="F12" s="81">
        <v>7012.1179624664801</v>
      </c>
      <c r="G12" s="81">
        <v>9616.9139465875305</v>
      </c>
      <c r="H12" s="81">
        <v>7936.1607142857101</v>
      </c>
      <c r="I12" s="81">
        <v>4950.36496350365</v>
      </c>
      <c r="J12" s="81">
        <v>4275.61643835616</v>
      </c>
      <c r="K12" s="81">
        <v>9835.9201773835903</v>
      </c>
      <c r="L12" s="81">
        <v>14727.272727272701</v>
      </c>
      <c r="M12" s="81">
        <v>5145.6521739130403</v>
      </c>
      <c r="O12" s="205">
        <v>34567</v>
      </c>
      <c r="P12" s="224"/>
      <c r="Q12" s="81">
        <v>7662.0988707852903</v>
      </c>
      <c r="R12" s="224"/>
      <c r="S12" s="81">
        <v>5362.5930272938604</v>
      </c>
      <c r="T12" s="224"/>
      <c r="U12" s="81">
        <v>4337.0842715292902</v>
      </c>
      <c r="V12" s="81">
        <v>3268.0329496991199</v>
      </c>
      <c r="W12" s="81">
        <v>2955.6969480017001</v>
      </c>
      <c r="X12" s="81">
        <v>6228.1015067406797</v>
      </c>
      <c r="Y12" s="81">
        <v>10110.319560350001</v>
      </c>
      <c r="Z12" s="81">
        <v>3038.3122663343402</v>
      </c>
      <c r="AH12" s="210"/>
    </row>
    <row r="13" spans="2:34" x14ac:dyDescent="0.25">
      <c r="B13" s="132">
        <v>3</v>
      </c>
      <c r="C13" s="81">
        <v>13322.192796610099</v>
      </c>
      <c r="D13" s="81">
        <v>10381.7195325542</v>
      </c>
      <c r="E13" s="81">
        <v>9659.9141501619106</v>
      </c>
      <c r="F13" s="81">
        <v>6993.5022239412101</v>
      </c>
      <c r="G13" s="81">
        <v>8320.5761316872395</v>
      </c>
      <c r="H13" s="81">
        <v>7556.9173630454898</v>
      </c>
      <c r="I13" s="81">
        <v>4548.5943775100404</v>
      </c>
      <c r="J13" s="81">
        <v>4541.5907207953596</v>
      </c>
      <c r="K13" s="81">
        <v>9800.1064962726305</v>
      </c>
      <c r="L13" s="81">
        <v>15076.923076923</v>
      </c>
      <c r="M13" s="81">
        <v>4761.8320610686997</v>
      </c>
      <c r="O13" s="205" t="s">
        <v>772</v>
      </c>
      <c r="P13" s="224"/>
      <c r="Q13" s="81">
        <v>8192.6916628562703</v>
      </c>
      <c r="R13" s="224"/>
      <c r="S13" s="81">
        <v>5859.2167034107097</v>
      </c>
      <c r="T13" s="224"/>
      <c r="U13" s="81">
        <v>4829.4459541062797</v>
      </c>
      <c r="V13" s="224"/>
      <c r="W13" s="81">
        <v>3481.40145170295</v>
      </c>
      <c r="X13" s="81">
        <v>7182.3384584463802</v>
      </c>
      <c r="Y13" s="224"/>
      <c r="Z13" s="81">
        <v>3530.1925025329201</v>
      </c>
      <c r="AH13" s="210"/>
    </row>
    <row r="14" spans="2:34" x14ac:dyDescent="0.25">
      <c r="B14" s="132">
        <v>4</v>
      </c>
      <c r="C14" s="81">
        <v>13387.9234629861</v>
      </c>
      <c r="D14" s="81">
        <v>10420.295202952</v>
      </c>
      <c r="E14" s="81">
        <v>9790.68449353291</v>
      </c>
      <c r="F14" s="81">
        <v>7114.0391819689203</v>
      </c>
      <c r="G14" s="81">
        <v>7948.4899328859001</v>
      </c>
      <c r="H14" s="81">
        <v>7325.3414978803503</v>
      </c>
      <c r="I14" s="81">
        <v>4623.0769230769201</v>
      </c>
      <c r="J14" s="81">
        <v>4513.93851717902</v>
      </c>
      <c r="K14" s="81">
        <v>10072.985244040799</v>
      </c>
      <c r="L14" s="81">
        <v>15120</v>
      </c>
      <c r="M14" s="81">
        <v>5060.6473594548497</v>
      </c>
      <c r="O14" s="205" t="s">
        <v>629</v>
      </c>
      <c r="P14" s="224"/>
      <c r="Q14" s="81">
        <v>9772.9442970822201</v>
      </c>
      <c r="R14" s="224"/>
      <c r="S14" s="81">
        <v>7555.7495395948399</v>
      </c>
      <c r="T14" s="224"/>
      <c r="U14" s="81">
        <v>6950.3049613108697</v>
      </c>
      <c r="V14" s="81">
        <v>5963.5288767621596</v>
      </c>
      <c r="W14" s="81">
        <v>5845.0320512820499</v>
      </c>
      <c r="X14" s="81">
        <v>9922.6499189627193</v>
      </c>
      <c r="Y14" s="81">
        <v>14084.8484848484</v>
      </c>
      <c r="Z14" s="81">
        <v>6062.9988597491401</v>
      </c>
      <c r="AH14" s="209"/>
    </row>
    <row r="15" spans="2:34" x14ac:dyDescent="0.25">
      <c r="B15" s="132">
        <v>5</v>
      </c>
      <c r="C15" s="81">
        <v>13505.3464023167</v>
      </c>
      <c r="D15" s="81">
        <v>10484.5935727788</v>
      </c>
      <c r="E15" s="81">
        <v>9859.3902842643292</v>
      </c>
      <c r="F15" s="81">
        <v>7247.7155756207603</v>
      </c>
      <c r="G15" s="81">
        <v>8174.3417656169304</v>
      </c>
      <c r="H15" s="81">
        <v>7515.3968675338401</v>
      </c>
      <c r="I15" s="81">
        <v>4746.5459011360099</v>
      </c>
      <c r="J15" s="81">
        <v>4604.3649662771904</v>
      </c>
      <c r="K15" s="81">
        <v>9917.9312813171</v>
      </c>
      <c r="L15" s="81">
        <v>15019.867549668799</v>
      </c>
      <c r="M15" s="81">
        <v>5034.6228239845204</v>
      </c>
      <c r="O15" s="205" t="s">
        <v>797</v>
      </c>
      <c r="P15" s="224"/>
      <c r="Q15" s="81">
        <v>8103.8866476434096</v>
      </c>
      <c r="R15" s="224"/>
      <c r="S15" s="81">
        <v>5842.9171977370797</v>
      </c>
      <c r="T15" s="224"/>
      <c r="U15" s="81">
        <v>5173.69777115539</v>
      </c>
      <c r="V15" s="81">
        <v>4037.9109432979599</v>
      </c>
      <c r="W15" s="81">
        <v>3353.3528611779402</v>
      </c>
      <c r="X15" s="81">
        <v>7753.5659047946301</v>
      </c>
      <c r="Y15" s="81">
        <v>12733.333333333299</v>
      </c>
      <c r="Z15" s="81">
        <v>3389.2721834496501</v>
      </c>
      <c r="AH15" s="8"/>
    </row>
    <row r="16" spans="2:34" x14ac:dyDescent="0.25">
      <c r="B16" s="132">
        <v>6</v>
      </c>
      <c r="C16" s="81">
        <v>13412.2527472527</v>
      </c>
      <c r="D16" s="81">
        <v>10743.5643564356</v>
      </c>
      <c r="E16" s="216">
        <v>10005.089116667699</v>
      </c>
      <c r="F16" s="216">
        <v>7349.7422085417402</v>
      </c>
      <c r="G16" s="81">
        <v>8178.6492374727604</v>
      </c>
      <c r="H16" s="81">
        <v>7495.4137755965403</v>
      </c>
      <c r="I16" s="81">
        <v>4817.0028364323898</v>
      </c>
      <c r="J16" s="81">
        <v>4682.9386960752499</v>
      </c>
      <c r="K16" s="81">
        <v>9848.30621499066</v>
      </c>
      <c r="L16" s="81">
        <v>15109.090909090901</v>
      </c>
      <c r="M16" s="81">
        <v>4864.8192771084296</v>
      </c>
    </row>
    <row r="17" spans="2:26" x14ac:dyDescent="0.25">
      <c r="B17" s="132">
        <v>7</v>
      </c>
      <c r="C17" s="216">
        <v>13501.5038809831</v>
      </c>
      <c r="D17" s="219">
        <v>10766.115377042701</v>
      </c>
      <c r="E17" s="225">
        <v>10078.1340080712</v>
      </c>
      <c r="F17" s="225">
        <v>7473.33873581847</v>
      </c>
      <c r="G17" s="218">
        <v>8289.3106335473003</v>
      </c>
      <c r="H17" s="81">
        <v>7494.6455696202502</v>
      </c>
      <c r="I17" s="81">
        <v>4776.2356825920897</v>
      </c>
      <c r="J17" s="81">
        <v>4752.6613253835103</v>
      </c>
      <c r="K17" s="81">
        <v>9791.8131256952092</v>
      </c>
      <c r="L17" s="81">
        <v>15085.714285714201</v>
      </c>
      <c r="M17" s="81">
        <v>4960.4800685812197</v>
      </c>
      <c r="P17" s="232" t="s">
        <v>805</v>
      </c>
      <c r="Q17" s="233"/>
      <c r="R17" s="233"/>
      <c r="S17" s="233"/>
      <c r="T17" s="233"/>
      <c r="U17" s="233"/>
      <c r="V17" s="233"/>
      <c r="W17" s="233"/>
      <c r="X17" s="233"/>
      <c r="Y17" s="233"/>
      <c r="Z17" s="234"/>
    </row>
    <row r="18" spans="2:26" x14ac:dyDescent="0.25">
      <c r="B18" s="226">
        <v>8</v>
      </c>
      <c r="C18" s="225">
        <v>13665.836701697601</v>
      </c>
      <c r="D18" s="225">
        <v>10934.7146492184</v>
      </c>
      <c r="E18" s="222">
        <v>10184.169201386399</v>
      </c>
      <c r="F18" s="215">
        <v>7580.6793048973104</v>
      </c>
      <c r="G18" s="81">
        <v>8617.6220806794008</v>
      </c>
      <c r="H18" s="81">
        <v>7532.0168509741898</v>
      </c>
      <c r="I18" s="81">
        <v>4816.3797009515101</v>
      </c>
      <c r="J18" s="216">
        <v>4921.2154272571797</v>
      </c>
      <c r="K18" s="81">
        <v>9892.53974724826</v>
      </c>
      <c r="L18" s="81">
        <v>15365.217391304301</v>
      </c>
      <c r="M18" s="81">
        <v>4877.5844421699003</v>
      </c>
      <c r="O18" s="238" t="s">
        <v>804</v>
      </c>
      <c r="P18" s="235" t="s">
        <v>773</v>
      </c>
      <c r="Q18" s="236"/>
      <c r="R18" s="235" t="s">
        <v>59</v>
      </c>
      <c r="S18" s="236"/>
      <c r="T18" s="235" t="s">
        <v>774</v>
      </c>
      <c r="U18" s="236"/>
      <c r="V18" s="235" t="s">
        <v>61</v>
      </c>
      <c r="W18" s="237"/>
      <c r="X18" s="237"/>
      <c r="Y18" s="237"/>
      <c r="Z18" s="236"/>
    </row>
    <row r="19" spans="2:26" x14ac:dyDescent="0.25">
      <c r="B19" s="227">
        <v>9</v>
      </c>
      <c r="C19" s="215">
        <v>13843.4708489601</v>
      </c>
      <c r="D19" s="215">
        <v>11017.2871842843</v>
      </c>
      <c r="E19" s="215">
        <v>10393.6567164179</v>
      </c>
      <c r="F19" s="215">
        <v>7774.6695628061698</v>
      </c>
      <c r="G19" s="220">
        <v>8634.3106674984392</v>
      </c>
      <c r="H19" s="216">
        <v>7420.8541782471702</v>
      </c>
      <c r="I19" s="217">
        <v>4882.3264540337696</v>
      </c>
      <c r="J19" s="225">
        <v>5079.3430898217903</v>
      </c>
      <c r="K19" s="221">
        <v>9824.4954491491808</v>
      </c>
      <c r="L19" s="81">
        <v>15258.4269662921</v>
      </c>
      <c r="M19" s="81">
        <v>4978.7448754336101</v>
      </c>
      <c r="O19" s="238"/>
      <c r="P19" s="132" t="s">
        <v>775</v>
      </c>
      <c r="Q19" s="132" t="s">
        <v>776</v>
      </c>
      <c r="R19" s="132" t="s">
        <v>775</v>
      </c>
      <c r="S19" s="132" t="s">
        <v>776</v>
      </c>
      <c r="T19" s="132" t="s">
        <v>775</v>
      </c>
      <c r="U19" s="132" t="s">
        <v>776</v>
      </c>
      <c r="V19" s="132" t="s">
        <v>625</v>
      </c>
      <c r="W19" s="132" t="s">
        <v>454</v>
      </c>
      <c r="X19" s="132" t="s">
        <v>777</v>
      </c>
      <c r="Y19" s="132" t="s">
        <v>778</v>
      </c>
      <c r="Z19" s="132" t="s">
        <v>322</v>
      </c>
    </row>
    <row r="20" spans="2:26" x14ac:dyDescent="0.25">
      <c r="B20" s="132">
        <v>10</v>
      </c>
      <c r="C20" s="81">
        <v>14044.0249045993</v>
      </c>
      <c r="D20" s="81">
        <v>11190.4279512094</v>
      </c>
      <c r="E20" s="81">
        <v>10483.9535275298</v>
      </c>
      <c r="F20" s="217">
        <v>7946.4849780311097</v>
      </c>
      <c r="G20" s="225">
        <v>8600.4572564612299</v>
      </c>
      <c r="H20" s="225">
        <v>7491.4667393674999</v>
      </c>
      <c r="I20" s="221">
        <v>5009.9916083915996</v>
      </c>
      <c r="J20" s="223">
        <v>5192.2261143426404</v>
      </c>
      <c r="K20" s="225">
        <v>9975.0555443344692</v>
      </c>
      <c r="L20" s="221">
        <v>15252.7472527472</v>
      </c>
      <c r="M20" s="216">
        <v>5121.3776722090197</v>
      </c>
      <c r="O20" s="205">
        <v>0</v>
      </c>
      <c r="P20" s="81">
        <v>9535.92435721529</v>
      </c>
      <c r="Q20" s="81">
        <v>7680.7548653430304</v>
      </c>
      <c r="R20" s="81">
        <v>7170.8285494172296</v>
      </c>
      <c r="S20" s="81">
        <v>5389.9202813270504</v>
      </c>
      <c r="T20" s="81">
        <v>5302.2646679561503</v>
      </c>
      <c r="U20" s="81">
        <v>4617.8506299389601</v>
      </c>
      <c r="V20" s="81">
        <v>3738.8534504183499</v>
      </c>
      <c r="W20" s="81">
        <v>3392.83943553064</v>
      </c>
      <c r="X20" s="81">
        <v>7003.9343970447499</v>
      </c>
      <c r="Y20" s="81">
        <v>10555.062354681801</v>
      </c>
      <c r="Z20" s="81">
        <v>3547.8662426104602</v>
      </c>
    </row>
    <row r="21" spans="2:26" x14ac:dyDescent="0.25">
      <c r="B21" s="132">
        <v>11</v>
      </c>
      <c r="C21" s="81">
        <v>13991.5057915057</v>
      </c>
      <c r="D21" s="81">
        <v>11367.1020803096</v>
      </c>
      <c r="E21" s="81">
        <v>10744.955849027099</v>
      </c>
      <c r="F21" s="81">
        <v>8136.0973630831604</v>
      </c>
      <c r="G21" s="215">
        <v>8669.5269301658791</v>
      </c>
      <c r="H21" s="223">
        <v>7450.29285435376</v>
      </c>
      <c r="I21" s="225">
        <v>5041.2731229597302</v>
      </c>
      <c r="J21" s="218">
        <v>5410.8132327682697</v>
      </c>
      <c r="K21" s="223">
        <v>10052.36935341</v>
      </c>
      <c r="L21" s="225">
        <v>15373.083475298101</v>
      </c>
      <c r="M21" s="225">
        <v>5181.9321308468298</v>
      </c>
      <c r="O21" s="205">
        <v>1</v>
      </c>
      <c r="P21" s="81">
        <v>9151.6712328767098</v>
      </c>
      <c r="Q21" s="81">
        <v>7318.0559512278496</v>
      </c>
      <c r="R21" s="81">
        <v>6807.6879713376502</v>
      </c>
      <c r="S21" s="81">
        <v>5114.5133372851196</v>
      </c>
      <c r="T21" s="81">
        <v>4579.6601604446896</v>
      </c>
      <c r="U21" s="81">
        <v>3906.44194756554</v>
      </c>
      <c r="V21" s="81">
        <v>2760.5956637413101</v>
      </c>
      <c r="W21" s="81">
        <v>2839.1132254586901</v>
      </c>
      <c r="X21" s="81">
        <v>6649.9459626370199</v>
      </c>
      <c r="Y21" s="81">
        <v>10096.312714084201</v>
      </c>
      <c r="Z21" s="81">
        <v>3061.0393768007598</v>
      </c>
    </row>
    <row r="22" spans="2:26" x14ac:dyDescent="0.25">
      <c r="B22" s="132">
        <v>12</v>
      </c>
      <c r="C22" s="81">
        <v>14299.178644763801</v>
      </c>
      <c r="D22" s="81">
        <v>11609.9905153335</v>
      </c>
      <c r="E22" s="81">
        <v>10830.9450277949</v>
      </c>
      <c r="F22" s="81">
        <v>8371.1498597731897</v>
      </c>
      <c r="G22" s="81">
        <v>9081.59576812872</v>
      </c>
      <c r="H22" s="81">
        <v>7443.7320878887504</v>
      </c>
      <c r="I22" s="215">
        <v>5144.8547741898001</v>
      </c>
      <c r="J22" s="81">
        <v>5549.6363882740798</v>
      </c>
      <c r="K22" s="81">
        <v>10346.495507060299</v>
      </c>
      <c r="L22" s="215">
        <v>15478.2608695652</v>
      </c>
      <c r="M22" s="215">
        <v>5209.1280653950898</v>
      </c>
      <c r="O22" s="205">
        <v>2</v>
      </c>
      <c r="P22" s="81">
        <v>9052.6315789473592</v>
      </c>
      <c r="Q22" s="81">
        <v>7190.0383141762404</v>
      </c>
      <c r="R22" s="81">
        <v>6528.3638832315</v>
      </c>
      <c r="S22" s="81">
        <v>4847.9035109876204</v>
      </c>
      <c r="T22" s="81">
        <v>4377.1455892899803</v>
      </c>
      <c r="U22" s="81">
        <v>3563.7015601409098</v>
      </c>
      <c r="V22" s="81">
        <v>2483.7224264705801</v>
      </c>
      <c r="W22" s="81">
        <v>2634.0062936777099</v>
      </c>
      <c r="X22" s="81">
        <v>6609.6356730904399</v>
      </c>
      <c r="Y22" s="81">
        <v>9833.1658291457206</v>
      </c>
      <c r="Z22" s="81">
        <v>2917.4326986211399</v>
      </c>
    </row>
    <row r="23" spans="2:26" x14ac:dyDescent="0.25">
      <c r="B23" s="132">
        <v>13</v>
      </c>
      <c r="C23" s="81">
        <v>14398.3878847093</v>
      </c>
      <c r="D23" s="81">
        <v>11572.520473157399</v>
      </c>
      <c r="E23" s="81">
        <v>11099.3936944219</v>
      </c>
      <c r="F23" s="81">
        <v>8491.3422428820395</v>
      </c>
      <c r="G23" s="81">
        <v>9084.7550360606801</v>
      </c>
      <c r="H23" s="81">
        <v>7524.9654479205901</v>
      </c>
      <c r="I23" s="81">
        <v>5280.2025316455602</v>
      </c>
      <c r="J23" s="81">
        <v>5706.4900367360497</v>
      </c>
      <c r="K23" s="81">
        <v>10195.2479338842</v>
      </c>
      <c r="L23" s="81">
        <v>15587.2340425531</v>
      </c>
      <c r="M23" s="81">
        <v>5509.1872791519399</v>
      </c>
      <c r="O23" s="205">
        <v>3</v>
      </c>
      <c r="P23" s="81">
        <v>8887.9120879120801</v>
      </c>
      <c r="Q23" s="81">
        <v>7499.0099009900896</v>
      </c>
      <c r="R23" s="81">
        <v>6485.4721549636797</v>
      </c>
      <c r="S23" s="81">
        <v>4782.4295010845899</v>
      </c>
      <c r="T23" s="81">
        <v>4133.8323353293399</v>
      </c>
      <c r="U23" s="81">
        <v>3634.9436392914599</v>
      </c>
      <c r="V23" s="81">
        <v>2424.2874845105298</v>
      </c>
      <c r="W23" s="81">
        <v>2694.0269749518302</v>
      </c>
      <c r="X23" s="81">
        <v>6675.4017305315201</v>
      </c>
      <c r="Y23" s="81">
        <v>9814.8148148148102</v>
      </c>
      <c r="Z23" s="81">
        <v>2617.45562130177</v>
      </c>
    </row>
    <row r="24" spans="2:26" x14ac:dyDescent="0.25">
      <c r="B24" s="132">
        <v>14</v>
      </c>
      <c r="C24" s="81">
        <v>14541.2919051512</v>
      </c>
      <c r="D24" s="81">
        <v>11626.031102096</v>
      </c>
      <c r="E24" s="81">
        <v>11288.278247501899</v>
      </c>
      <c r="F24" s="81">
        <v>8777.2138606930293</v>
      </c>
      <c r="G24" s="81">
        <v>9204.2732639865008</v>
      </c>
      <c r="H24" s="81">
        <v>7754.8795552810298</v>
      </c>
      <c r="I24" s="81">
        <v>5452.6714223322097</v>
      </c>
      <c r="J24" s="81">
        <v>6097.6175721269701</v>
      </c>
      <c r="K24" s="81">
        <v>10513.473909935599</v>
      </c>
      <c r="L24" s="81">
        <v>15798.657718120799</v>
      </c>
      <c r="M24" s="81">
        <v>5546.0903351141296</v>
      </c>
      <c r="O24" s="205">
        <v>4</v>
      </c>
      <c r="P24" s="81">
        <v>8950</v>
      </c>
      <c r="Q24" s="81">
        <v>5150</v>
      </c>
      <c r="R24" s="81">
        <v>5488.8888888888796</v>
      </c>
      <c r="S24" s="81">
        <v>4291.6666666666597</v>
      </c>
      <c r="T24" s="81">
        <v>3757.8947368421</v>
      </c>
      <c r="U24" s="81">
        <v>3214.2857142857101</v>
      </c>
      <c r="V24" s="81">
        <v>2171.7948717948698</v>
      </c>
      <c r="W24" s="81">
        <v>2494.69696969696</v>
      </c>
      <c r="X24" s="81">
        <v>6333.9285714285697</v>
      </c>
      <c r="Y24" s="81">
        <v>11428.5714285714</v>
      </c>
      <c r="Z24" s="81">
        <v>2292.3076923076901</v>
      </c>
    </row>
    <row r="25" spans="2:26" x14ac:dyDescent="0.25">
      <c r="B25" s="132">
        <v>15</v>
      </c>
      <c r="C25" s="81">
        <v>14878.961384820201</v>
      </c>
      <c r="D25" s="81">
        <v>12063.646532438401</v>
      </c>
      <c r="E25" s="81">
        <v>11521.916592723999</v>
      </c>
      <c r="F25" s="81">
        <v>9059.5611285266405</v>
      </c>
      <c r="G25" s="81">
        <v>9236.4448857993993</v>
      </c>
      <c r="H25" s="81">
        <v>7722.1641502129296</v>
      </c>
      <c r="I25" s="81">
        <v>5595.3974535443904</v>
      </c>
      <c r="J25" s="81">
        <v>6316.8895882507204</v>
      </c>
      <c r="K25" s="81">
        <v>10650.856665273701</v>
      </c>
      <c r="L25" s="81">
        <v>15309.782608695599</v>
      </c>
      <c r="M25" s="81">
        <v>5725.3794778384899</v>
      </c>
    </row>
    <row r="26" spans="2:26" x14ac:dyDescent="0.25">
      <c r="B26" s="132">
        <v>16</v>
      </c>
      <c r="C26" s="81">
        <v>15002.4128686327</v>
      </c>
      <c r="D26" s="81">
        <v>11948.7603305785</v>
      </c>
      <c r="E26" s="81">
        <v>12132.8719723183</v>
      </c>
      <c r="F26" s="81">
        <v>9150.4464285714294</v>
      </c>
      <c r="G26" s="81">
        <v>9218.8021228203106</v>
      </c>
      <c r="H26" s="81">
        <v>7752.5199600798396</v>
      </c>
      <c r="I26" s="81">
        <v>5806.3705308775698</v>
      </c>
      <c r="J26" s="81">
        <v>6523.0973344590502</v>
      </c>
      <c r="K26" s="81">
        <v>10830.885780885699</v>
      </c>
      <c r="L26" s="81">
        <v>15818.1818181818</v>
      </c>
      <c r="M26" s="81">
        <v>5983.7574850299397</v>
      </c>
      <c r="P26" s="232" t="s">
        <v>794</v>
      </c>
      <c r="Q26" s="233"/>
      <c r="R26" s="233"/>
      <c r="S26" s="233"/>
      <c r="T26" s="233"/>
      <c r="U26" s="233"/>
      <c r="V26" s="234"/>
    </row>
    <row r="27" spans="2:26" x14ac:dyDescent="0.25">
      <c r="B27" s="132">
        <v>17</v>
      </c>
      <c r="C27" s="81">
        <v>15259.090909090901</v>
      </c>
      <c r="D27" s="81">
        <v>12155.932203389801</v>
      </c>
      <c r="E27" s="81">
        <v>11106.382978723401</v>
      </c>
      <c r="F27" s="81">
        <v>9430</v>
      </c>
      <c r="G27" s="81">
        <v>10232.474226804101</v>
      </c>
      <c r="H27" s="81">
        <v>8144.9066874027903</v>
      </c>
      <c r="I27" s="81">
        <v>6322.9841026623199</v>
      </c>
      <c r="J27" s="81">
        <v>6852.2121461940096</v>
      </c>
      <c r="K27" s="81">
        <v>10872.609819121401</v>
      </c>
      <c r="L27" s="81">
        <v>16500</v>
      </c>
      <c r="M27" s="81">
        <v>5391.4385964912199</v>
      </c>
      <c r="P27" s="132">
        <v>0</v>
      </c>
      <c r="Q27" s="132">
        <v>1</v>
      </c>
      <c r="R27" s="132">
        <v>2</v>
      </c>
      <c r="S27" s="132">
        <v>3</v>
      </c>
      <c r="T27" s="132">
        <v>4</v>
      </c>
      <c r="U27" s="132">
        <v>5</v>
      </c>
      <c r="V27" s="132" t="s">
        <v>17</v>
      </c>
    </row>
    <row r="28" spans="2:26" x14ac:dyDescent="0.25">
      <c r="B28" s="132">
        <v>18</v>
      </c>
      <c r="C28" s="81">
        <v>18633.333333333299</v>
      </c>
      <c r="D28" s="81">
        <v>11845.4545454545</v>
      </c>
      <c r="E28" s="81">
        <v>8475</v>
      </c>
      <c r="F28" s="81">
        <v>14000</v>
      </c>
      <c r="G28" s="81">
        <v>10410.989010989</v>
      </c>
      <c r="H28" s="81">
        <v>8596.9034608378806</v>
      </c>
      <c r="I28" s="81">
        <v>6871.2053571428496</v>
      </c>
      <c r="J28" s="81">
        <v>7663.4317862165899</v>
      </c>
      <c r="K28" s="81">
        <v>10346.5753424657</v>
      </c>
      <c r="L28" s="81">
        <v>17400</v>
      </c>
      <c r="M28" s="81">
        <v>5277.48226950354</v>
      </c>
      <c r="O28" s="132" t="s">
        <v>625</v>
      </c>
      <c r="P28" s="81">
        <v>3581.8868607456316</v>
      </c>
      <c r="Q28" s="81">
        <v>4858.9468627791675</v>
      </c>
      <c r="R28" s="81">
        <v>6726.1288519326554</v>
      </c>
      <c r="S28" s="81">
        <v>9436.6286947758344</v>
      </c>
      <c r="T28" s="81">
        <v>12947.205590902679</v>
      </c>
      <c r="U28" s="81">
        <v>14551.811594202891</v>
      </c>
      <c r="V28" s="239">
        <f>SUMPRODUCT(P28:U28,P29:U29)</f>
        <v>4099.2953012711487</v>
      </c>
    </row>
    <row r="29" spans="2:26" x14ac:dyDescent="0.25">
      <c r="B29" s="132" t="s">
        <v>795</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32" t="s">
        <v>798</v>
      </c>
      <c r="P29" s="229">
        <v>0.74209322839500891</v>
      </c>
      <c r="Q29" s="229">
        <v>0.20695059391780213</v>
      </c>
      <c r="R29" s="229">
        <v>2.4270555893360281E-2</v>
      </c>
      <c r="S29" s="229">
        <v>2.1127544597360555E-2</v>
      </c>
      <c r="T29" s="229">
        <v>4.8986443087516169E-3</v>
      </c>
      <c r="U29" s="229">
        <v>6.5943288771656372E-4</v>
      </c>
      <c r="V29" s="240"/>
    </row>
    <row r="30" spans="2:26" x14ac:dyDescent="0.25">
      <c r="B30" s="132" t="s">
        <v>647</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32" t="s">
        <v>454</v>
      </c>
      <c r="P30" s="81">
        <v>3937.6684391668668</v>
      </c>
      <c r="Q30" s="81">
        <v>4896.9713206586257</v>
      </c>
      <c r="R30" s="81">
        <v>6623.9618590906075</v>
      </c>
      <c r="S30" s="81">
        <v>10076.44317904645</v>
      </c>
      <c r="T30" s="81">
        <v>13088.517221479127</v>
      </c>
      <c r="U30" s="81">
        <v>15336.523038365127</v>
      </c>
      <c r="V30" s="239">
        <f>SUMPRODUCT(P30:U30,P31:U31)</f>
        <v>4283.9209266223734</v>
      </c>
      <c r="Y30" s="8"/>
    </row>
    <row r="31" spans="2:26" x14ac:dyDescent="0.25">
      <c r="C31" s="8"/>
      <c r="D31" s="8"/>
      <c r="E31" s="8"/>
      <c r="F31" s="8"/>
      <c r="G31" s="8"/>
      <c r="H31" s="8"/>
      <c r="I31" s="8"/>
      <c r="J31" s="8"/>
      <c r="K31" s="8"/>
      <c r="L31" s="8"/>
      <c r="M31" s="8"/>
      <c r="O31" s="132" t="s">
        <v>798</v>
      </c>
      <c r="P31" s="229">
        <v>0.86880025295871355</v>
      </c>
      <c r="Q31" s="229">
        <v>8.7786460685999934E-2</v>
      </c>
      <c r="R31" s="229">
        <v>6.1319902430210498E-3</v>
      </c>
      <c r="S31" s="229">
        <v>3.2064022645827688E-2</v>
      </c>
      <c r="T31" s="229">
        <v>4.7768542777125306E-3</v>
      </c>
      <c r="U31" s="229">
        <v>4.4041918872526876E-4</v>
      </c>
      <c r="V31" s="240"/>
      <c r="Y31" s="8"/>
    </row>
    <row r="32" spans="2:26" x14ac:dyDescent="0.25">
      <c r="C32" s="232" t="s">
        <v>802</v>
      </c>
      <c r="D32" s="233"/>
      <c r="E32" s="233"/>
      <c r="F32" s="233"/>
      <c r="G32" s="233"/>
      <c r="H32" s="233"/>
      <c r="I32" s="233"/>
      <c r="J32" s="233"/>
      <c r="K32" s="233"/>
      <c r="L32" s="233"/>
      <c r="M32" s="234"/>
      <c r="Y32" s="8"/>
    </row>
    <row r="33" spans="2:25" x14ac:dyDescent="0.25">
      <c r="C33" s="235" t="s">
        <v>773</v>
      </c>
      <c r="D33" s="236"/>
      <c r="E33" s="235" t="s">
        <v>59</v>
      </c>
      <c r="F33" s="236"/>
      <c r="G33" s="235" t="s">
        <v>774</v>
      </c>
      <c r="H33" s="236"/>
      <c r="I33" s="235" t="s">
        <v>61</v>
      </c>
      <c r="J33" s="237"/>
      <c r="K33" s="237"/>
      <c r="L33" s="237"/>
      <c r="M33" s="236"/>
      <c r="O33" s="232" t="s">
        <v>789</v>
      </c>
      <c r="P33" s="233"/>
      <c r="Q33" s="233"/>
      <c r="R33" s="233"/>
      <c r="S33" s="233"/>
      <c r="T33" s="234"/>
      <c r="Y33" s="8"/>
    </row>
    <row r="34" spans="2:25" x14ac:dyDescent="0.25">
      <c r="B34" s="132" t="s">
        <v>22</v>
      </c>
      <c r="C34" s="132" t="s">
        <v>775</v>
      </c>
      <c r="D34" s="132" t="s">
        <v>776</v>
      </c>
      <c r="E34" s="132" t="s">
        <v>775</v>
      </c>
      <c r="F34" s="132" t="s">
        <v>776</v>
      </c>
      <c r="G34" s="132" t="s">
        <v>775</v>
      </c>
      <c r="H34" s="132" t="s">
        <v>776</v>
      </c>
      <c r="I34" s="132" t="s">
        <v>625</v>
      </c>
      <c r="J34" s="132" t="s">
        <v>454</v>
      </c>
      <c r="K34" s="132" t="s">
        <v>777</v>
      </c>
      <c r="L34" s="132" t="s">
        <v>778</v>
      </c>
      <c r="M34" s="132" t="s">
        <v>322</v>
      </c>
      <c r="O34" s="227" t="s">
        <v>625</v>
      </c>
      <c r="P34" s="228" t="s">
        <v>454</v>
      </c>
      <c r="Q34" s="228" t="s">
        <v>777</v>
      </c>
      <c r="R34" s="228" t="s">
        <v>778</v>
      </c>
      <c r="S34" s="63" t="s">
        <v>781</v>
      </c>
      <c r="T34" s="63" t="s">
        <v>780</v>
      </c>
      <c r="Y34" s="8"/>
    </row>
    <row r="35" spans="2:25" x14ac:dyDescent="0.25">
      <c r="B35" s="132">
        <v>0</v>
      </c>
      <c r="C35" s="81">
        <v>9059.5238095238092</v>
      </c>
      <c r="D35" s="81">
        <v>8817.2619047618991</v>
      </c>
      <c r="E35" s="81">
        <v>6652.0912547528496</v>
      </c>
      <c r="F35" s="81">
        <v>5106.1433447098898</v>
      </c>
      <c r="G35" s="81">
        <v>5000</v>
      </c>
      <c r="H35" s="81">
        <v>3742.5</v>
      </c>
      <c r="I35" s="81">
        <v>3233.3333333333298</v>
      </c>
      <c r="J35" s="81">
        <v>2823.4042553191398</v>
      </c>
      <c r="K35" s="81">
        <v>7145</v>
      </c>
      <c r="L35" s="81">
        <v>8000</v>
      </c>
      <c r="M35" s="81"/>
      <c r="O35" s="3">
        <v>0.27601830561619639</v>
      </c>
      <c r="P35" s="68">
        <v>0.56657684395750907</v>
      </c>
      <c r="Q35" s="68">
        <v>8.9913307035724629E-2</v>
      </c>
      <c r="R35" s="68">
        <v>1.0100452214221832E-2</v>
      </c>
      <c r="S35" s="87">
        <v>2.3123291600171701E-2</v>
      </c>
      <c r="T35" s="87">
        <v>1.0456545478681399E-2</v>
      </c>
      <c r="Y35" s="8"/>
    </row>
    <row r="36" spans="2:25" x14ac:dyDescent="0.25">
      <c r="B36" s="132">
        <v>1</v>
      </c>
      <c r="C36" s="81">
        <v>9354.3574593796093</v>
      </c>
      <c r="D36" s="81">
        <v>7639.7493285586297</v>
      </c>
      <c r="E36" s="81">
        <v>6535.05912892991</v>
      </c>
      <c r="F36" s="81">
        <v>4826.8251512167599</v>
      </c>
      <c r="G36" s="81">
        <v>5689.2307692307604</v>
      </c>
      <c r="H36" s="81">
        <v>4751.5267175572499</v>
      </c>
      <c r="I36" s="81">
        <v>2824</v>
      </c>
      <c r="J36" s="81">
        <v>2613.9534883720899</v>
      </c>
      <c r="K36" s="81">
        <v>7057.4257425742499</v>
      </c>
      <c r="L36" s="81">
        <v>8000</v>
      </c>
      <c r="M36" s="81">
        <v>3845.8333333333298</v>
      </c>
      <c r="O36" s="63" t="s">
        <v>783</v>
      </c>
      <c r="P36" s="229" t="s">
        <v>779</v>
      </c>
      <c r="Q36" s="63" t="s">
        <v>784</v>
      </c>
      <c r="R36" s="63" t="s">
        <v>791</v>
      </c>
      <c r="S36" s="63" t="s">
        <v>782</v>
      </c>
      <c r="Y36" s="8"/>
    </row>
    <row r="37" spans="2:25" x14ac:dyDescent="0.25">
      <c r="B37" s="132">
        <v>2</v>
      </c>
      <c r="C37" s="81">
        <v>8864.79217603912</v>
      </c>
      <c r="D37" s="81">
        <v>7173.5612289052297</v>
      </c>
      <c r="E37" s="81">
        <v>6640.2408074130899</v>
      </c>
      <c r="F37" s="81">
        <v>4855.3352053352</v>
      </c>
      <c r="G37" s="81">
        <v>6283.1737346101199</v>
      </c>
      <c r="H37" s="81">
        <v>4763.45811051693</v>
      </c>
      <c r="I37" s="81">
        <v>2550.5617977528</v>
      </c>
      <c r="J37" s="81">
        <v>2635.9320859320801</v>
      </c>
      <c r="K37" s="81">
        <v>6769.80056980057</v>
      </c>
      <c r="L37" s="81">
        <v>8923.0769230769201</v>
      </c>
      <c r="M37" s="81">
        <v>2965.85365853658</v>
      </c>
      <c r="O37" s="212">
        <v>8.9207418755020435E-3</v>
      </c>
      <c r="P37" s="211">
        <v>5.6892560606104647E-3</v>
      </c>
      <c r="Q37" s="212">
        <v>4.349667113357809E-3</v>
      </c>
      <c r="R37" s="212">
        <v>1.5183623004303157E-3</v>
      </c>
      <c r="S37" s="212">
        <v>3.3138475223176001E-4</v>
      </c>
      <c r="Y37" s="8"/>
    </row>
    <row r="38" spans="2:25" x14ac:dyDescent="0.25">
      <c r="B38" s="132">
        <v>3</v>
      </c>
      <c r="C38" s="81">
        <v>8991.5175879396993</v>
      </c>
      <c r="D38" s="81">
        <v>7189.7729826927398</v>
      </c>
      <c r="E38" s="81">
        <v>6673.4820006371401</v>
      </c>
      <c r="F38" s="81">
        <v>4910.6345090443301</v>
      </c>
      <c r="G38" s="81">
        <v>5073.9745403111701</v>
      </c>
      <c r="H38" s="81">
        <v>4241.3267251239004</v>
      </c>
      <c r="I38" s="81">
        <v>2900.5018820577102</v>
      </c>
      <c r="J38" s="81">
        <v>2672.7643148187799</v>
      </c>
      <c r="K38" s="81">
        <v>6722.9022704837098</v>
      </c>
      <c r="L38" s="81">
        <v>9272.7272727272702</v>
      </c>
      <c r="M38" s="81">
        <v>2754.3478260869501</v>
      </c>
      <c r="O38" s="230" t="s">
        <v>788</v>
      </c>
      <c r="P38" s="230" t="s">
        <v>787</v>
      </c>
      <c r="Q38" s="230" t="s">
        <v>786</v>
      </c>
      <c r="R38" s="231" t="s">
        <v>785</v>
      </c>
      <c r="S38" s="230" t="s">
        <v>790</v>
      </c>
      <c r="Y38" s="8"/>
    </row>
    <row r="39" spans="2:25" x14ac:dyDescent="0.25">
      <c r="B39" s="132">
        <v>4</v>
      </c>
      <c r="C39" s="81">
        <v>9010.8496258749692</v>
      </c>
      <c r="D39" s="81">
        <v>7132.9705763804895</v>
      </c>
      <c r="E39" s="81">
        <v>6815.5116546461704</v>
      </c>
      <c r="F39" s="81">
        <v>4985.8056718968101</v>
      </c>
      <c r="G39" s="81">
        <v>4623.7807048771801</v>
      </c>
      <c r="H39" s="81">
        <v>4135.8048272269398</v>
      </c>
      <c r="I39" s="81">
        <v>3053.7504711647098</v>
      </c>
      <c r="J39" s="81">
        <v>2668.1031798977001</v>
      </c>
      <c r="K39" s="81">
        <v>6544.3384487764397</v>
      </c>
      <c r="L39" s="81">
        <v>10206.896551724099</v>
      </c>
      <c r="M39" s="81">
        <v>2882.5289575289498</v>
      </c>
      <c r="O39" s="212">
        <v>1.4248575384701845E-3</v>
      </c>
      <c r="P39" s="212">
        <v>1.0842676542319868E-3</v>
      </c>
      <c r="Q39" s="212">
        <v>4.4136185567709562E-4</v>
      </c>
      <c r="R39" s="213">
        <v>4.7963582559860006E-5</v>
      </c>
      <c r="S39" s="214">
        <v>3.3913644234244449E-6</v>
      </c>
      <c r="Y39" s="8"/>
    </row>
    <row r="40" spans="2:25" x14ac:dyDescent="0.25">
      <c r="B40" s="132">
        <v>5</v>
      </c>
      <c r="C40" s="81">
        <v>9151.4686307569391</v>
      </c>
      <c r="D40" s="81">
        <v>7242.09563865776</v>
      </c>
      <c r="E40" s="81">
        <v>6873.2496600088398</v>
      </c>
      <c r="F40" s="81">
        <v>5099.0269691711401</v>
      </c>
      <c r="G40" s="81">
        <v>4643.4293889229502</v>
      </c>
      <c r="H40" s="81">
        <v>4137.4885677702496</v>
      </c>
      <c r="I40" s="81">
        <v>2973.1334509112198</v>
      </c>
      <c r="J40" s="81">
        <v>2735.9008109060901</v>
      </c>
      <c r="K40" s="81">
        <v>6675.2199098905803</v>
      </c>
      <c r="L40" s="81">
        <v>10373.9837398373</v>
      </c>
      <c r="M40" s="81">
        <v>2832.8964613368198</v>
      </c>
      <c r="O40" s="131" t="s">
        <v>792</v>
      </c>
      <c r="P40" s="209"/>
      <c r="Q40" s="209"/>
      <c r="R40" s="209"/>
      <c r="S40" s="209"/>
      <c r="T40" s="209"/>
      <c r="Y40" s="8"/>
    </row>
    <row r="41" spans="2:25" x14ac:dyDescent="0.25">
      <c r="B41" s="132">
        <v>6</v>
      </c>
      <c r="C41" s="81">
        <v>9267.5225289658101</v>
      </c>
      <c r="D41" s="81">
        <v>7348.7795992714</v>
      </c>
      <c r="E41" s="216">
        <v>6959.1380226789497</v>
      </c>
      <c r="F41" s="216">
        <v>5201.9275734245703</v>
      </c>
      <c r="G41" s="81">
        <v>4464.8913896885597</v>
      </c>
      <c r="H41" s="81">
        <v>4144.4066451210501</v>
      </c>
      <c r="I41" s="81">
        <v>3040.1037750037599</v>
      </c>
      <c r="J41" s="81">
        <v>2784.1167263316102</v>
      </c>
      <c r="K41" s="81">
        <v>6630.45732517947</v>
      </c>
      <c r="L41" s="81">
        <v>10256.1797752809</v>
      </c>
      <c r="M41" s="81">
        <v>2924.4392279603499</v>
      </c>
      <c r="O41" s="131" t="s">
        <v>793</v>
      </c>
      <c r="P41" s="8"/>
      <c r="Q41" s="8"/>
      <c r="R41" s="8"/>
      <c r="S41" s="8"/>
      <c r="T41" s="8"/>
      <c r="Y41" s="8"/>
    </row>
    <row r="42" spans="2:25" x14ac:dyDescent="0.25">
      <c r="B42" s="132">
        <v>7</v>
      </c>
      <c r="C42" s="216">
        <v>9319.7350816162598</v>
      </c>
      <c r="D42" s="219">
        <v>7462.4958862634103</v>
      </c>
      <c r="E42" s="225">
        <v>7070.6033317641304</v>
      </c>
      <c r="F42" s="225">
        <v>5288.6449778900796</v>
      </c>
      <c r="G42" s="218">
        <v>4648.4075263882496</v>
      </c>
      <c r="H42" s="81">
        <v>4155.8718717097199</v>
      </c>
      <c r="I42" s="81">
        <v>3104.7351885098701</v>
      </c>
      <c r="J42" s="81">
        <v>2867.4203874913401</v>
      </c>
      <c r="K42" s="81">
        <v>6607.7127136961999</v>
      </c>
      <c r="L42" s="81">
        <v>10214.375788146201</v>
      </c>
      <c r="M42" s="81">
        <v>2986.2324070732502</v>
      </c>
      <c r="Y42" s="8"/>
    </row>
    <row r="43" spans="2:25" x14ac:dyDescent="0.25">
      <c r="B43" s="226">
        <v>8</v>
      </c>
      <c r="C43" s="225">
        <v>9527.0597179983397</v>
      </c>
      <c r="D43" s="225">
        <v>7631.5276893698201</v>
      </c>
      <c r="E43" s="222">
        <v>7218.1602753705902</v>
      </c>
      <c r="F43" s="215">
        <v>5423.17675248862</v>
      </c>
      <c r="G43" s="81">
        <v>4729.8544216701603</v>
      </c>
      <c r="H43" s="81">
        <v>4212.9885057471201</v>
      </c>
      <c r="I43" s="81">
        <v>3135.1400266717401</v>
      </c>
      <c r="J43" s="216">
        <v>2960.9449165418</v>
      </c>
      <c r="K43" s="81">
        <v>6675.1451891382803</v>
      </c>
      <c r="L43" s="81">
        <v>10231.5405651777</v>
      </c>
      <c r="M43" s="81">
        <v>3084.0193370165698</v>
      </c>
      <c r="Y43" s="8"/>
    </row>
    <row r="44" spans="2:25" x14ac:dyDescent="0.25">
      <c r="B44" s="227">
        <v>9</v>
      </c>
      <c r="C44" s="215">
        <v>9595.4478480030994</v>
      </c>
      <c r="D44" s="215">
        <v>7699.6226156168505</v>
      </c>
      <c r="E44" s="215">
        <v>7322.1912401870304</v>
      </c>
      <c r="F44" s="215">
        <v>5554.4844584417297</v>
      </c>
      <c r="G44" s="220">
        <v>4806.4539832220898</v>
      </c>
      <c r="H44" s="216">
        <v>4304.1343444027998</v>
      </c>
      <c r="I44" s="217">
        <v>3247.3725569722901</v>
      </c>
      <c r="J44" s="225">
        <v>3079.3160085045402</v>
      </c>
      <c r="K44" s="221">
        <v>6723.2421052631498</v>
      </c>
      <c r="L44" s="81">
        <v>10182.6280623608</v>
      </c>
      <c r="M44" s="81">
        <v>3135.2133954425199</v>
      </c>
      <c r="Y44" s="8"/>
    </row>
    <row r="45" spans="2:25" x14ac:dyDescent="0.25">
      <c r="B45" s="132">
        <v>10</v>
      </c>
      <c r="C45" s="81">
        <v>9727.9130515906309</v>
      </c>
      <c r="D45" s="81">
        <v>7840.6056213255997</v>
      </c>
      <c r="E45" s="81">
        <v>7428.3228626849204</v>
      </c>
      <c r="F45" s="217">
        <v>5684.6112199649297</v>
      </c>
      <c r="G45" s="225">
        <v>4963.5274271421004</v>
      </c>
      <c r="H45" s="225">
        <v>4338.6846193682004</v>
      </c>
      <c r="I45" s="221">
        <v>3326.7791899222102</v>
      </c>
      <c r="J45" s="223">
        <v>3204.9740369134302</v>
      </c>
      <c r="K45" s="225">
        <v>6739.3319936248299</v>
      </c>
      <c r="L45" s="221">
        <v>10230.7692307692</v>
      </c>
      <c r="M45" s="216">
        <v>3261.5830115830099</v>
      </c>
      <c r="Y45" s="8"/>
    </row>
    <row r="46" spans="2:25" x14ac:dyDescent="0.25">
      <c r="B46" s="132">
        <v>11</v>
      </c>
      <c r="C46" s="81">
        <v>9834.3476201752292</v>
      </c>
      <c r="D46" s="81">
        <v>7985.1551409450403</v>
      </c>
      <c r="E46" s="81">
        <v>7591.5475242128196</v>
      </c>
      <c r="F46" s="81">
        <v>5804.8902268888996</v>
      </c>
      <c r="G46" s="215">
        <v>5106.0270382943199</v>
      </c>
      <c r="H46" s="223">
        <v>4419.56756109247</v>
      </c>
      <c r="I46" s="225">
        <v>3398.0322350961201</v>
      </c>
      <c r="J46" s="218">
        <v>3327.8123549642301</v>
      </c>
      <c r="K46" s="223">
        <v>6818.5668676835703</v>
      </c>
      <c r="L46" s="225">
        <v>10174.985320023399</v>
      </c>
      <c r="M46" s="225">
        <v>3350.0558936778002</v>
      </c>
      <c r="R46" s="8"/>
      <c r="Y46" s="8"/>
    </row>
    <row r="47" spans="2:25" x14ac:dyDescent="0.25">
      <c r="B47" s="132">
        <v>12</v>
      </c>
      <c r="C47" s="81">
        <v>9970.7214765100598</v>
      </c>
      <c r="D47" s="81">
        <v>8000.4906637590202</v>
      </c>
      <c r="E47" s="81">
        <v>7775.7960499798401</v>
      </c>
      <c r="F47" s="81">
        <v>5984.7249815519099</v>
      </c>
      <c r="G47" s="81">
        <v>5187.2594474436301</v>
      </c>
      <c r="H47" s="81">
        <v>4536.4475008386398</v>
      </c>
      <c r="I47" s="215">
        <v>3512.0557382182501</v>
      </c>
      <c r="J47" s="81">
        <v>3463.0935882569202</v>
      </c>
      <c r="K47" s="81">
        <v>6887.4756752549201</v>
      </c>
      <c r="L47" s="215">
        <v>10290.8011869436</v>
      </c>
      <c r="M47" s="215">
        <v>3553.9197198275801</v>
      </c>
      <c r="Y47" s="8"/>
    </row>
    <row r="48" spans="2:25" x14ac:dyDescent="0.25">
      <c r="B48" s="132">
        <v>13</v>
      </c>
      <c r="C48" s="81">
        <v>10017.447981950299</v>
      </c>
      <c r="D48" s="81">
        <v>8139.3129025961298</v>
      </c>
      <c r="E48" s="81">
        <v>7998.8673517048101</v>
      </c>
      <c r="F48" s="81">
        <v>6034.2351918059703</v>
      </c>
      <c r="G48" s="81">
        <v>5344.0669551031897</v>
      </c>
      <c r="H48" s="81">
        <v>4652.3952937397098</v>
      </c>
      <c r="I48" s="81">
        <v>3629.2941835268898</v>
      </c>
      <c r="J48" s="81">
        <v>3648.77938043516</v>
      </c>
      <c r="K48" s="81">
        <v>7006.3235818765597</v>
      </c>
      <c r="L48" s="81">
        <v>10374.763406939999</v>
      </c>
      <c r="M48" s="81">
        <v>3661.7819641754099</v>
      </c>
      <c r="Y48" s="8"/>
    </row>
    <row r="49" spans="2:30" x14ac:dyDescent="0.25">
      <c r="B49" s="132">
        <v>14</v>
      </c>
      <c r="C49" s="81">
        <v>10163.8596491228</v>
      </c>
      <c r="D49" s="81">
        <v>8258.2362204724395</v>
      </c>
      <c r="E49" s="81">
        <v>8125.1310207137503</v>
      </c>
      <c r="F49" s="81">
        <v>6319.5969289827199</v>
      </c>
      <c r="G49" s="81">
        <v>5494.17271993543</v>
      </c>
      <c r="H49" s="81">
        <v>4790.1301994440901</v>
      </c>
      <c r="I49" s="81">
        <v>3713.7615972476801</v>
      </c>
      <c r="J49" s="81">
        <v>3817.2661709871099</v>
      </c>
      <c r="K49" s="81">
        <v>7094.5198219207095</v>
      </c>
      <c r="L49" s="81">
        <v>10440.7713498622</v>
      </c>
      <c r="M49" s="81">
        <v>3768.50019033117</v>
      </c>
      <c r="Y49" s="8"/>
    </row>
    <row r="50" spans="2:30" x14ac:dyDescent="0.25">
      <c r="B50" s="132">
        <v>15</v>
      </c>
      <c r="C50" s="81">
        <v>10312.177365982699</v>
      </c>
      <c r="D50" s="81">
        <v>8430.2601809954704</v>
      </c>
      <c r="E50" s="81">
        <v>8567.5582990397797</v>
      </c>
      <c r="F50" s="81">
        <v>6580.1466992665</v>
      </c>
      <c r="G50" s="81">
        <v>5722.1481622547999</v>
      </c>
      <c r="H50" s="81">
        <v>4825.93525400823</v>
      </c>
      <c r="I50" s="81">
        <v>3858.45701252768</v>
      </c>
      <c r="J50" s="81">
        <v>3980.0868323669101</v>
      </c>
      <c r="K50" s="81">
        <v>7190.9579230080499</v>
      </c>
      <c r="L50" s="81">
        <v>10463.8157894736</v>
      </c>
      <c r="M50" s="81">
        <v>3896.35815356065</v>
      </c>
      <c r="Y50" s="8"/>
    </row>
    <row r="51" spans="2:30" x14ac:dyDescent="0.25">
      <c r="B51" s="132">
        <v>16</v>
      </c>
      <c r="C51" s="81">
        <v>10743.715846994501</v>
      </c>
      <c r="D51" s="81">
        <v>8348.5849056603693</v>
      </c>
      <c r="E51" s="81">
        <v>8932.5088339222602</v>
      </c>
      <c r="F51" s="81">
        <v>6657.5431034482699</v>
      </c>
      <c r="G51" s="81">
        <v>5730.0467393723502</v>
      </c>
      <c r="H51" s="81">
        <v>4916.0909523054897</v>
      </c>
      <c r="I51" s="81">
        <v>3931.9398129320798</v>
      </c>
      <c r="J51" s="81">
        <v>4115.8037021739901</v>
      </c>
      <c r="K51" s="81">
        <v>7330.0735409169101</v>
      </c>
      <c r="L51" s="81">
        <v>10620.5571565802</v>
      </c>
      <c r="M51" s="81">
        <v>4077.1168437025699</v>
      </c>
      <c r="Y51" s="8"/>
    </row>
    <row r="52" spans="2:30" x14ac:dyDescent="0.25">
      <c r="B52" s="132">
        <v>17</v>
      </c>
      <c r="C52" s="81">
        <v>10610.294117646999</v>
      </c>
      <c r="D52" s="81">
        <v>8073.6842105263104</v>
      </c>
      <c r="E52" s="81">
        <v>9455.5555555555493</v>
      </c>
      <c r="F52" s="81">
        <v>7340</v>
      </c>
      <c r="G52" s="81">
        <v>6366.1670235545998</v>
      </c>
      <c r="H52" s="81">
        <v>5192.8950542822604</v>
      </c>
      <c r="I52" s="81">
        <v>4196.9658238399497</v>
      </c>
      <c r="J52" s="81">
        <v>4378.3460453453099</v>
      </c>
      <c r="K52" s="81">
        <v>7538.2947368421001</v>
      </c>
      <c r="L52" s="81">
        <v>10746.051032806799</v>
      </c>
      <c r="M52" s="81">
        <v>3934.5826687931899</v>
      </c>
      <c r="Y52" s="8"/>
    </row>
    <row r="53" spans="2:30" x14ac:dyDescent="0.25">
      <c r="B53" s="132">
        <v>18</v>
      </c>
      <c r="C53" s="81">
        <v>8780</v>
      </c>
      <c r="D53" s="81">
        <v>7200</v>
      </c>
      <c r="E53" s="81">
        <v>10633.333333333299</v>
      </c>
      <c r="F53" s="81">
        <v>6600</v>
      </c>
      <c r="G53" s="81">
        <v>6845.4009433962201</v>
      </c>
      <c r="H53" s="81">
        <v>5482.7014218009399</v>
      </c>
      <c r="I53" s="81">
        <v>4767.68394017223</v>
      </c>
      <c r="J53" s="81">
        <v>4873.1310412333296</v>
      </c>
      <c r="K53" s="81">
        <v>7856.92431561996</v>
      </c>
      <c r="L53" s="81">
        <v>11356.9482288828</v>
      </c>
      <c r="M53" s="81">
        <v>3863.8544582167101</v>
      </c>
      <c r="Y53" s="8"/>
    </row>
    <row r="54" spans="2:30" x14ac:dyDescent="0.25">
      <c r="B54" s="132" t="s">
        <v>795</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25">
      <c r="B55" s="131" t="s">
        <v>796</v>
      </c>
    </row>
    <row r="57" spans="2:30" x14ac:dyDescent="0.25">
      <c r="E57" s="8"/>
    </row>
    <row r="58" spans="2:30" x14ac:dyDescent="0.25">
      <c r="E58" s="8"/>
      <c r="O58"/>
      <c r="P58"/>
      <c r="Q58"/>
      <c r="R58"/>
      <c r="S58"/>
      <c r="T58"/>
      <c r="U58"/>
      <c r="V58"/>
      <c r="W58"/>
      <c r="X58"/>
      <c r="Y58"/>
    </row>
    <row r="59" spans="2:30" x14ac:dyDescent="0.25">
      <c r="E59" s="8"/>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c r="O64"/>
      <c r="P64"/>
      <c r="Q64"/>
      <c r="R64"/>
      <c r="S64"/>
      <c r="T64"/>
      <c r="U64"/>
      <c r="V64"/>
      <c r="W64"/>
      <c r="X64"/>
      <c r="Y64"/>
      <c r="AB64" s="5"/>
      <c r="AD64" s="5"/>
    </row>
    <row r="65" spans="2:27" x14ac:dyDescent="0.25">
      <c r="B65"/>
      <c r="C65"/>
      <c r="D65"/>
      <c r="E65" s="8"/>
      <c r="F65"/>
      <c r="G65"/>
      <c r="H65"/>
      <c r="I65"/>
      <c r="J65"/>
      <c r="K65"/>
      <c r="L65"/>
      <c r="M65"/>
      <c r="N65"/>
    </row>
    <row r="66" spans="2:27" x14ac:dyDescent="0.25">
      <c r="B66"/>
      <c r="C66"/>
      <c r="D66"/>
      <c r="E66" s="8"/>
      <c r="F66"/>
      <c r="G66"/>
      <c r="H66"/>
      <c r="I66"/>
      <c r="J66"/>
      <c r="K66"/>
      <c r="L66"/>
      <c r="M66"/>
      <c r="N66"/>
      <c r="O66"/>
      <c r="P66"/>
      <c r="Q66"/>
      <c r="R66"/>
      <c r="S66"/>
      <c r="T66"/>
      <c r="U66"/>
      <c r="V66"/>
      <c r="W66"/>
      <c r="X66"/>
      <c r="Y66"/>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c r="O72"/>
      <c r="P72"/>
      <c r="Q72"/>
      <c r="R72"/>
      <c r="S72"/>
      <c r="T72"/>
      <c r="U72"/>
      <c r="V72"/>
      <c r="W72"/>
      <c r="X72"/>
      <c r="Y72"/>
      <c r="AA72" s="5"/>
    </row>
    <row r="73" spans="2:27" x14ac:dyDescent="0.25">
      <c r="B73"/>
      <c r="C73"/>
      <c r="D73"/>
      <c r="E73" s="8"/>
      <c r="F73"/>
      <c r="G73"/>
      <c r="H73"/>
      <c r="I73"/>
      <c r="J73"/>
      <c r="K73"/>
      <c r="L73"/>
      <c r="M73"/>
      <c r="N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s="8"/>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c r="O80"/>
      <c r="P80"/>
      <c r="Q80"/>
      <c r="R80"/>
      <c r="S80"/>
      <c r="T80"/>
      <c r="U80"/>
      <c r="V80"/>
      <c r="W80"/>
      <c r="X80"/>
      <c r="Y80"/>
    </row>
    <row r="81" spans="2:27" x14ac:dyDescent="0.25">
      <c r="B81"/>
      <c r="C81"/>
      <c r="D81"/>
      <c r="E81"/>
      <c r="F81"/>
      <c r="G81"/>
      <c r="H81"/>
      <c r="I81"/>
      <c r="J81"/>
      <c r="K81"/>
      <c r="L81"/>
      <c r="M81"/>
      <c r="N81"/>
    </row>
    <row r="82" spans="2:27" x14ac:dyDescent="0.25">
      <c r="B82"/>
      <c r="C82"/>
      <c r="D82"/>
      <c r="E82"/>
      <c r="F82"/>
      <c r="G82"/>
      <c r="H82"/>
      <c r="I82"/>
      <c r="J82"/>
      <c r="K82"/>
      <c r="L82"/>
      <c r="M82"/>
      <c r="N82"/>
      <c r="O82"/>
      <c r="P82"/>
      <c r="Q82"/>
      <c r="R82"/>
      <c r="S82"/>
      <c r="T82"/>
      <c r="U82"/>
      <c r="V82"/>
      <c r="W82"/>
      <c r="X82"/>
      <c r="Y82"/>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c r="O88"/>
      <c r="P88"/>
      <c r="Q88"/>
      <c r="R88"/>
      <c r="S88"/>
      <c r="T88"/>
      <c r="U88"/>
      <c r="V88"/>
      <c r="W88"/>
      <c r="X88"/>
      <c r="Y88"/>
      <c r="AA88" s="5"/>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B157"/>
      <c r="C157"/>
      <c r="D157"/>
      <c r="E157"/>
      <c r="F157"/>
      <c r="G157"/>
      <c r="H157"/>
      <c r="I157"/>
      <c r="J157"/>
      <c r="K157"/>
      <c r="L157"/>
      <c r="M157"/>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row r="173" spans="14:14" x14ac:dyDescent="0.25">
      <c r="N173"/>
    </row>
  </sheetData>
  <mergeCells count="28">
    <mergeCell ref="B2:Z2"/>
    <mergeCell ref="C7:M7"/>
    <mergeCell ref="I8:M8"/>
    <mergeCell ref="G8:H8"/>
    <mergeCell ref="E8:F8"/>
    <mergeCell ref="C8:D8"/>
    <mergeCell ref="O8:O9"/>
    <mergeCell ref="B3:Z4"/>
    <mergeCell ref="P7:Z7"/>
    <mergeCell ref="P8:Q8"/>
    <mergeCell ref="R8:S8"/>
    <mergeCell ref="T8:U8"/>
    <mergeCell ref="V8:Z8"/>
    <mergeCell ref="C32:M32"/>
    <mergeCell ref="C33:D33"/>
    <mergeCell ref="E33:F33"/>
    <mergeCell ref="G33:H33"/>
    <mergeCell ref="I33:M33"/>
    <mergeCell ref="O33:T33"/>
    <mergeCell ref="P26:V26"/>
    <mergeCell ref="O18:O19"/>
    <mergeCell ref="V30:V31"/>
    <mergeCell ref="V28:V29"/>
    <mergeCell ref="P17:Z17"/>
    <mergeCell ref="P18:Q18"/>
    <mergeCell ref="R18:S18"/>
    <mergeCell ref="T18:U18"/>
    <mergeCell ref="V18:Z1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dimension ref="B2:X18"/>
  <sheetViews>
    <sheetView zoomScale="85" zoomScaleNormal="85" workbookViewId="0">
      <selection activeCell="E11" sqref="E11:G18"/>
    </sheetView>
  </sheetViews>
  <sheetFormatPr defaultRowHeight="15" x14ac:dyDescent="0.25"/>
  <sheetData>
    <row r="2" spans="2:24" ht="18.75" x14ac:dyDescent="0.3">
      <c r="B2" s="250" t="s">
        <v>817</v>
      </c>
      <c r="C2" s="250"/>
      <c r="D2" s="250"/>
      <c r="E2" s="250"/>
      <c r="F2" s="250"/>
      <c r="G2" s="250"/>
      <c r="H2" s="250"/>
      <c r="I2" s="250"/>
      <c r="J2" s="250"/>
      <c r="K2" s="250"/>
      <c r="L2" s="250"/>
      <c r="M2" s="250"/>
      <c r="N2" s="250"/>
      <c r="O2" s="250"/>
      <c r="P2" s="250"/>
      <c r="Q2" s="250"/>
      <c r="R2" s="250"/>
      <c r="S2" s="250"/>
      <c r="T2" s="250"/>
      <c r="U2" s="250"/>
      <c r="V2" s="250"/>
      <c r="W2" s="250"/>
      <c r="X2" s="250"/>
    </row>
    <row r="3" spans="2:24" ht="45.75" customHeight="1" x14ac:dyDescent="0.25">
      <c r="B3" s="260" t="s">
        <v>818</v>
      </c>
      <c r="C3" s="261"/>
      <c r="D3" s="261"/>
      <c r="E3" s="261"/>
      <c r="F3" s="261"/>
      <c r="G3" s="261"/>
      <c r="H3" s="261"/>
      <c r="I3" s="261"/>
      <c r="J3" s="261"/>
      <c r="K3" s="261"/>
      <c r="L3" s="261"/>
      <c r="M3" s="261"/>
      <c r="N3" s="261"/>
      <c r="O3" s="261"/>
      <c r="P3" s="261"/>
      <c r="Q3" s="261"/>
      <c r="R3" s="261"/>
      <c r="S3" s="261"/>
      <c r="T3" s="261"/>
      <c r="U3" s="261"/>
      <c r="V3" s="261"/>
      <c r="W3" s="261"/>
      <c r="X3" s="261"/>
    </row>
    <row r="4" spans="2:24" ht="69"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row>
    <row r="7" spans="2:24" x14ac:dyDescent="0.25">
      <c r="C7" s="253" t="s">
        <v>810</v>
      </c>
      <c r="D7" s="254"/>
      <c r="E7" s="254"/>
      <c r="F7" s="254"/>
      <c r="G7" s="254"/>
      <c r="H7" s="254"/>
      <c r="I7" s="254"/>
      <c r="J7" s="254"/>
      <c r="K7" s="254"/>
      <c r="L7" s="255"/>
      <c r="O7" s="253" t="s">
        <v>811</v>
      </c>
      <c r="P7" s="254"/>
      <c r="Q7" s="254"/>
      <c r="R7" s="254"/>
      <c r="S7" s="254"/>
      <c r="T7" s="254"/>
      <c r="U7" s="254"/>
      <c r="V7" s="254"/>
      <c r="W7" s="254"/>
      <c r="X7" s="255"/>
    </row>
    <row r="8" spans="2:24" x14ac:dyDescent="0.25">
      <c r="C8" s="293" t="s">
        <v>816</v>
      </c>
      <c r="D8" s="295"/>
      <c r="E8" s="293" t="s">
        <v>807</v>
      </c>
      <c r="F8" s="294"/>
      <c r="G8" s="295"/>
      <c r="H8" s="293" t="s">
        <v>808</v>
      </c>
      <c r="I8" s="294"/>
      <c r="J8" s="295"/>
      <c r="K8" s="293" t="s">
        <v>809</v>
      </c>
      <c r="L8" s="295"/>
      <c r="O8" s="293" t="s">
        <v>812</v>
      </c>
      <c r="P8" s="295"/>
      <c r="Q8" s="262" t="s">
        <v>813</v>
      </c>
      <c r="R8" s="262"/>
      <c r="S8" s="262" t="s">
        <v>815</v>
      </c>
      <c r="T8" s="262"/>
      <c r="U8" s="262"/>
      <c r="V8" s="262" t="s">
        <v>814</v>
      </c>
      <c r="W8" s="262"/>
      <c r="X8" s="262"/>
    </row>
    <row r="9" spans="2:24" x14ac:dyDescent="0.25">
      <c r="B9" s="206" t="s">
        <v>743</v>
      </c>
      <c r="C9" s="208" t="s">
        <v>820</v>
      </c>
      <c r="D9" s="208" t="s">
        <v>258</v>
      </c>
      <c r="E9" s="208" t="s">
        <v>820</v>
      </c>
      <c r="F9" s="208" t="s">
        <v>258</v>
      </c>
      <c r="G9" s="208" t="s">
        <v>258</v>
      </c>
      <c r="H9" s="208" t="s">
        <v>820</v>
      </c>
      <c r="I9" s="208" t="s">
        <v>258</v>
      </c>
      <c r="J9" s="208" t="s">
        <v>258</v>
      </c>
      <c r="K9" s="208" t="s">
        <v>820</v>
      </c>
      <c r="L9" s="208" t="s">
        <v>258</v>
      </c>
      <c r="N9" s="206" t="s">
        <v>743</v>
      </c>
      <c r="O9" s="208" t="s">
        <v>820</v>
      </c>
      <c r="P9" s="208" t="s">
        <v>258</v>
      </c>
      <c r="Q9" s="208" t="s">
        <v>820</v>
      </c>
      <c r="R9" s="208" t="s">
        <v>258</v>
      </c>
      <c r="S9" s="208" t="s">
        <v>258</v>
      </c>
      <c r="T9" s="208" t="s">
        <v>820</v>
      </c>
      <c r="U9" s="208" t="s">
        <v>258</v>
      </c>
      <c r="V9" s="208" t="s">
        <v>258</v>
      </c>
      <c r="W9" s="208" t="s">
        <v>820</v>
      </c>
      <c r="X9" s="208" t="s">
        <v>258</v>
      </c>
    </row>
    <row r="10" spans="2:24" x14ac:dyDescent="0.25">
      <c r="B10" s="206" t="s">
        <v>819</v>
      </c>
      <c r="C10" s="208" t="s">
        <v>824</v>
      </c>
      <c r="D10" s="208" t="s">
        <v>824</v>
      </c>
      <c r="E10" s="208" t="s">
        <v>258</v>
      </c>
      <c r="F10" s="208" t="s">
        <v>258</v>
      </c>
      <c r="G10" s="208" t="s">
        <v>820</v>
      </c>
      <c r="H10" s="208" t="s">
        <v>821</v>
      </c>
      <c r="I10" s="208" t="s">
        <v>821</v>
      </c>
      <c r="J10" s="208" t="s">
        <v>822</v>
      </c>
      <c r="K10" s="208" t="s">
        <v>825</v>
      </c>
      <c r="L10" s="208" t="s">
        <v>823</v>
      </c>
      <c r="N10" s="206" t="s">
        <v>819</v>
      </c>
      <c r="O10" s="208" t="s">
        <v>824</v>
      </c>
      <c r="P10" s="208" t="s">
        <v>824</v>
      </c>
      <c r="Q10" s="208" t="s">
        <v>258</v>
      </c>
      <c r="R10" s="208" t="s">
        <v>258</v>
      </c>
      <c r="S10" s="208" t="s">
        <v>820</v>
      </c>
      <c r="T10" s="208" t="s">
        <v>821</v>
      </c>
      <c r="U10" s="208" t="s">
        <v>821</v>
      </c>
      <c r="V10" s="208" t="s">
        <v>822</v>
      </c>
      <c r="W10" s="208" t="s">
        <v>825</v>
      </c>
      <c r="X10" s="208" t="s">
        <v>823</v>
      </c>
    </row>
    <row r="11" spans="2:24" x14ac:dyDescent="0.25">
      <c r="B11" s="22" t="s">
        <v>172</v>
      </c>
      <c r="C11" s="81">
        <v>-1575.36254242517</v>
      </c>
      <c r="D11" s="81">
        <v>-1183.7335825903499</v>
      </c>
      <c r="E11" s="81">
        <v>-1951.5106488360502</v>
      </c>
      <c r="F11" s="81">
        <v>-1092.46179626341</v>
      </c>
      <c r="G11" s="81">
        <v>-1868.8693342188199</v>
      </c>
      <c r="H11" s="81">
        <v>-1903.4375</v>
      </c>
      <c r="I11" s="81">
        <v>-979.64071856287399</v>
      </c>
      <c r="J11" s="81">
        <v>-1237.62886597938</v>
      </c>
      <c r="K11" s="224"/>
      <c r="L11" s="224"/>
      <c r="N11" s="206">
        <v>4</v>
      </c>
      <c r="O11" s="81">
        <v>-1600.6548792625701</v>
      </c>
      <c r="P11" s="81">
        <v>-1181.9365464933701</v>
      </c>
      <c r="Q11" s="81">
        <v>-1296.2993290117099</v>
      </c>
      <c r="R11" s="81">
        <v>-941.0812510660071</v>
      </c>
      <c r="S11" s="81">
        <v>-1023.29793878825</v>
      </c>
      <c r="T11" s="81">
        <v>-1042.1635986517999</v>
      </c>
      <c r="U11" s="81">
        <v>-751.97825812160204</v>
      </c>
      <c r="V11" s="81">
        <v>-816.88547621354496</v>
      </c>
      <c r="W11" s="81">
        <v>-813.641755634638</v>
      </c>
      <c r="X11" s="81">
        <v>-648.10060256746101</v>
      </c>
    </row>
    <row r="12" spans="2:24" x14ac:dyDescent="0.25">
      <c r="B12" s="206">
        <v>6</v>
      </c>
      <c r="C12" s="81">
        <v>-1601.6466509842701</v>
      </c>
      <c r="D12" s="81">
        <v>-1210.95639285435</v>
      </c>
      <c r="E12" s="81">
        <v>-1925.1421800947799</v>
      </c>
      <c r="F12" s="81">
        <v>-1107.1173336798299</v>
      </c>
      <c r="G12" s="81">
        <v>-1794.9764002044301</v>
      </c>
      <c r="H12" s="81">
        <v>-1753.9838337182398</v>
      </c>
      <c r="I12" s="81">
        <v>-939.85426008968602</v>
      </c>
      <c r="J12" s="81">
        <v>-1321.4905450500501</v>
      </c>
      <c r="K12" s="81">
        <v>-1891.6666666666601</v>
      </c>
      <c r="L12" s="81">
        <v>-686.66666666666606</v>
      </c>
      <c r="N12" s="206">
        <v>6</v>
      </c>
      <c r="O12" s="81">
        <v>-1624.03008749936</v>
      </c>
      <c r="P12" s="81">
        <v>-1201.9208652534801</v>
      </c>
      <c r="Q12" s="81">
        <v>-1314.87757284443</v>
      </c>
      <c r="R12" s="81">
        <v>-952.45174370604104</v>
      </c>
      <c r="S12" s="81">
        <v>-1051.1445618687301</v>
      </c>
      <c r="T12" s="81">
        <v>-1062.76788817237</v>
      </c>
      <c r="U12" s="81">
        <v>-760.39442185659402</v>
      </c>
      <c r="V12" s="81">
        <v>-832.35850812957608</v>
      </c>
      <c r="W12" s="81">
        <v>-866.82883679787699</v>
      </c>
      <c r="X12" s="81">
        <v>-670.00752769114899</v>
      </c>
    </row>
    <row r="13" spans="2:24" x14ac:dyDescent="0.25">
      <c r="B13" s="206">
        <v>8</v>
      </c>
      <c r="C13" s="81">
        <v>-1635.6447688564401</v>
      </c>
      <c r="D13" s="81">
        <v>-1209.77824869446</v>
      </c>
      <c r="E13" s="81">
        <v>-1885.7402435830199</v>
      </c>
      <c r="F13" s="81">
        <v>-1124.23176237862</v>
      </c>
      <c r="G13" s="81">
        <v>-1745.8955106327101</v>
      </c>
      <c r="H13" s="81">
        <v>-1708.6040779744501</v>
      </c>
      <c r="I13" s="81">
        <v>-932.82294587017395</v>
      </c>
      <c r="J13" s="81">
        <v>-1297.10948158253</v>
      </c>
      <c r="K13" s="81">
        <v>-1557.37704918032</v>
      </c>
      <c r="L13" s="81">
        <v>-799.43181818181802</v>
      </c>
      <c r="N13" s="206">
        <v>8</v>
      </c>
      <c r="O13" s="81">
        <v>-1615.8996145071201</v>
      </c>
      <c r="P13" s="81">
        <v>-1200.6013603945498</v>
      </c>
      <c r="Q13" s="81">
        <v>-1341.21327067882</v>
      </c>
      <c r="R13" s="81">
        <v>-973.9032262439141</v>
      </c>
      <c r="S13" s="81">
        <v>-1099.9962128862799</v>
      </c>
      <c r="T13" s="81">
        <v>-1124.4490005125501</v>
      </c>
      <c r="U13" s="81">
        <v>-788.37887314394106</v>
      </c>
      <c r="V13" s="81">
        <v>-880.80568720379108</v>
      </c>
      <c r="W13" s="81">
        <v>-935.58609085810394</v>
      </c>
      <c r="X13" s="81">
        <v>-733.50875928195501</v>
      </c>
    </row>
    <row r="14" spans="2:24" x14ac:dyDescent="0.25">
      <c r="B14" s="206">
        <v>10</v>
      </c>
      <c r="C14" s="81">
        <v>-1615.0422535211198</v>
      </c>
      <c r="D14" s="81">
        <v>-1221.65865812422</v>
      </c>
      <c r="E14" s="81">
        <v>-1851.5713452228799</v>
      </c>
      <c r="F14" s="81">
        <v>-1153.7922299141701</v>
      </c>
      <c r="G14" s="81">
        <v>-1675.5429003051099</v>
      </c>
      <c r="H14" s="81">
        <v>-1767.9131837512798</v>
      </c>
      <c r="I14" s="81">
        <v>-997.08434077656102</v>
      </c>
      <c r="J14" s="81">
        <v>-1318.38453914767</v>
      </c>
      <c r="K14" s="81">
        <v>-1128.82882882882</v>
      </c>
      <c r="L14" s="81">
        <v>-947.71084337349305</v>
      </c>
      <c r="N14" s="206">
        <v>10</v>
      </c>
      <c r="O14" s="81">
        <v>-1579.2502218278601</v>
      </c>
      <c r="P14" s="81">
        <v>-1208.3237306701899</v>
      </c>
      <c r="Q14" s="81">
        <v>-1383.6205940418299</v>
      </c>
      <c r="R14" s="81">
        <v>-999.822798487304</v>
      </c>
      <c r="S14" s="81">
        <v>-1159.43190661478</v>
      </c>
      <c r="T14" s="81">
        <v>-1205.3429947843999</v>
      </c>
      <c r="U14" s="81">
        <v>-830.53538657943</v>
      </c>
      <c r="V14" s="81">
        <v>-959.17055976253494</v>
      </c>
      <c r="W14" s="81">
        <v>-1026.1824760920099</v>
      </c>
      <c r="X14" s="81">
        <v>-819.57508250825003</v>
      </c>
    </row>
    <row r="15" spans="2:24" x14ac:dyDescent="0.25">
      <c r="B15" s="206">
        <v>12</v>
      </c>
      <c r="C15" s="81">
        <v>-1498.34586466165</v>
      </c>
      <c r="D15" s="81">
        <v>-1179.9139167862202</v>
      </c>
      <c r="E15" s="81">
        <v>-1787.7577583161301</v>
      </c>
      <c r="F15" s="81">
        <v>-1186.33299090995</v>
      </c>
      <c r="G15" s="81">
        <v>-1622.2906784020101</v>
      </c>
      <c r="H15" s="81">
        <v>-1790.6863427537201</v>
      </c>
      <c r="I15" s="81">
        <v>-1092.79315960912</v>
      </c>
      <c r="J15" s="81">
        <v>-1384.0509799939</v>
      </c>
      <c r="K15" s="81">
        <v>-1689.4366197183099</v>
      </c>
      <c r="L15" s="81">
        <v>-868.83910386965294</v>
      </c>
      <c r="N15" s="206">
        <v>12</v>
      </c>
      <c r="O15" s="81">
        <v>-1562.1022067363499</v>
      </c>
      <c r="P15" s="81">
        <v>-1213.0233822729699</v>
      </c>
      <c r="Q15" s="81">
        <v>-1428.45685729254</v>
      </c>
      <c r="R15" s="81">
        <v>-1058.2351307383999</v>
      </c>
      <c r="S15" s="81">
        <v>-1220.9912339851601</v>
      </c>
      <c r="T15" s="81">
        <v>-1305.3312147279601</v>
      </c>
      <c r="U15" s="81">
        <v>-925.04022637740593</v>
      </c>
      <c r="V15" s="81">
        <v>-1064.5256627185499</v>
      </c>
      <c r="W15" s="81">
        <v>-1125.55991041433</v>
      </c>
      <c r="X15" s="81">
        <v>-917.02840606199004</v>
      </c>
    </row>
    <row r="16" spans="2:24" x14ac:dyDescent="0.25">
      <c r="B16" s="206">
        <v>14</v>
      </c>
      <c r="C16" s="81">
        <v>-1274.77876106194</v>
      </c>
      <c r="D16" s="81">
        <v>-1101.44694533762</v>
      </c>
      <c r="E16" s="81">
        <v>-1667.1356660527899</v>
      </c>
      <c r="F16" s="81">
        <v>-1226.24692628809</v>
      </c>
      <c r="G16" s="81">
        <v>-1517.5043302116601</v>
      </c>
      <c r="H16" s="81">
        <v>-1800</v>
      </c>
      <c r="I16" s="81">
        <v>-1230.46413502109</v>
      </c>
      <c r="J16" s="81">
        <v>-1446.5043106160699</v>
      </c>
      <c r="K16" s="81">
        <v>-2139.4495412844003</v>
      </c>
      <c r="L16" s="81">
        <v>-1084.4611528821999</v>
      </c>
      <c r="N16" s="206">
        <v>14</v>
      </c>
      <c r="O16" s="81">
        <v>-1472.7305475504299</v>
      </c>
      <c r="P16" s="81">
        <v>-1194.7828257613501</v>
      </c>
      <c r="Q16" s="81">
        <v>-1455.99111252182</v>
      </c>
      <c r="R16" s="81">
        <v>-1135.1773049645301</v>
      </c>
      <c r="S16" s="81">
        <v>-1274.2866323907399</v>
      </c>
      <c r="T16" s="81">
        <v>-1401.91657271702</v>
      </c>
      <c r="U16" s="81">
        <v>-1059.38387042912</v>
      </c>
      <c r="V16" s="81">
        <v>-1192.1774872159999</v>
      </c>
      <c r="W16" s="81">
        <v>-1281.3767874958398</v>
      </c>
      <c r="X16" s="81">
        <v>-1090.99829351535</v>
      </c>
    </row>
    <row r="17" spans="2:24" x14ac:dyDescent="0.25">
      <c r="B17" s="206">
        <v>16</v>
      </c>
      <c r="C17" s="81">
        <v>-1259.0361445783101</v>
      </c>
      <c r="D17" s="81">
        <v>-1233.4821428571399</v>
      </c>
      <c r="E17" s="81">
        <v>-1447.11961526655</v>
      </c>
      <c r="F17" s="81">
        <v>-1253.2156529817801</v>
      </c>
      <c r="G17" s="81">
        <v>-1361.3279506239901</v>
      </c>
      <c r="H17" s="81">
        <v>-1735.1615530817198</v>
      </c>
      <c r="I17" s="81">
        <v>-1475.41201488569</v>
      </c>
      <c r="J17" s="81">
        <v>-1558.3365019011399</v>
      </c>
      <c r="K17" s="81">
        <v>-2319.6721311475399</v>
      </c>
      <c r="L17" s="81">
        <v>-1889.2857142857099</v>
      </c>
      <c r="N17" s="206">
        <v>16</v>
      </c>
      <c r="O17" s="81">
        <v>-1339.4285714285702</v>
      </c>
      <c r="P17" s="81">
        <v>-1245.7924836601301</v>
      </c>
      <c r="Q17" s="81">
        <v>-1393.9024390243899</v>
      </c>
      <c r="R17" s="81">
        <v>-1206.6449734543501</v>
      </c>
      <c r="S17" s="81">
        <v>-1242.18850456474</v>
      </c>
      <c r="T17" s="81">
        <v>-1469.4155925416001</v>
      </c>
      <c r="U17" s="81">
        <v>-1213.2102644671299</v>
      </c>
      <c r="V17" s="81">
        <v>-1305.3699809262901</v>
      </c>
      <c r="W17" s="81">
        <v>-1430.1264852433799</v>
      </c>
      <c r="X17" s="81">
        <v>-1345.63511768795</v>
      </c>
    </row>
    <row r="18" spans="2:24" x14ac:dyDescent="0.25">
      <c r="B18" s="206">
        <v>18</v>
      </c>
      <c r="C18" s="224"/>
      <c r="D18" s="81">
        <v>-1250</v>
      </c>
      <c r="E18" s="81">
        <v>-1478.8494660695801</v>
      </c>
      <c r="F18" s="81">
        <v>-1395.4341182815001</v>
      </c>
      <c r="G18" s="81">
        <v>-1372.5289810860199</v>
      </c>
      <c r="H18" s="81">
        <v>-2178</v>
      </c>
      <c r="I18" s="81">
        <v>-1853.65853658536</v>
      </c>
      <c r="J18" s="81">
        <v>-1668.4959349593398</v>
      </c>
      <c r="K18" s="224"/>
      <c r="L18" s="224"/>
      <c r="N18" s="206">
        <v>18</v>
      </c>
      <c r="O18" s="224"/>
      <c r="P18" s="81">
        <v>-1142.55319148936</v>
      </c>
      <c r="Q18" s="81">
        <v>-1314.2857142857099</v>
      </c>
      <c r="R18" s="81">
        <v>-1205.5729166666599</v>
      </c>
      <c r="S18" s="81">
        <v>-1271.52542372881</v>
      </c>
      <c r="T18" s="81">
        <v>-1476.7441860465101</v>
      </c>
      <c r="U18" s="81">
        <v>-1370.39297977871</v>
      </c>
      <c r="V18" s="81">
        <v>-1384.86980999296</v>
      </c>
      <c r="W18" s="81">
        <v>-1603.6067892503499</v>
      </c>
      <c r="X18" s="81">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conditionalFormatting sqref="C11:L18 O11:X18">
    <cfRule type="colorScale" priority="7">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dimension ref="B2:Y88"/>
  <sheetViews>
    <sheetView zoomScale="85" zoomScaleNormal="85"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50" t="s">
        <v>207</v>
      </c>
      <c r="C2" s="250"/>
      <c r="D2" s="250"/>
      <c r="E2" s="250"/>
      <c r="F2" s="250"/>
      <c r="G2" s="250"/>
      <c r="H2" s="250"/>
      <c r="I2" s="250"/>
      <c r="J2" s="250"/>
      <c r="K2" s="250"/>
      <c r="L2" s="250"/>
      <c r="M2" s="250"/>
      <c r="N2" s="250"/>
      <c r="O2" s="250"/>
      <c r="P2" s="250"/>
      <c r="Q2" s="250"/>
    </row>
    <row r="3" spans="2:24" x14ac:dyDescent="0.25">
      <c r="B3" s="260" t="s">
        <v>278</v>
      </c>
      <c r="C3" s="260"/>
      <c r="D3" s="260"/>
      <c r="E3" s="260"/>
      <c r="F3" s="260"/>
      <c r="G3" s="260"/>
      <c r="H3" s="260"/>
      <c r="I3" s="260"/>
      <c r="J3" s="260"/>
      <c r="K3" s="260"/>
      <c r="L3" s="260"/>
      <c r="M3" s="260"/>
      <c r="N3" s="260"/>
      <c r="O3" s="260"/>
      <c r="P3" s="260"/>
      <c r="Q3" s="260"/>
    </row>
    <row r="4" spans="2:24" ht="67.5" customHeight="1" x14ac:dyDescent="0.25">
      <c r="B4" s="260"/>
      <c r="C4" s="260"/>
      <c r="D4" s="260"/>
      <c r="E4" s="260"/>
      <c r="F4" s="260"/>
      <c r="G4" s="260"/>
      <c r="H4" s="260"/>
      <c r="I4" s="260"/>
      <c r="J4" s="260"/>
      <c r="K4" s="260"/>
      <c r="L4" s="260"/>
      <c r="M4" s="260"/>
      <c r="N4" s="260"/>
      <c r="O4" s="260"/>
      <c r="P4" s="260"/>
      <c r="Q4" s="260"/>
    </row>
    <row r="5" spans="2:24" x14ac:dyDescent="0.25">
      <c r="B5" s="37"/>
      <c r="C5" s="37"/>
      <c r="D5" s="37"/>
      <c r="E5" s="37"/>
      <c r="F5" s="37"/>
      <c r="G5" s="37"/>
      <c r="H5" s="37"/>
      <c r="I5" s="37"/>
      <c r="J5" s="37"/>
      <c r="K5" s="37"/>
      <c r="L5" s="37"/>
      <c r="M5" s="37"/>
      <c r="N5" s="37"/>
      <c r="O5" s="37"/>
      <c r="P5" s="37"/>
    </row>
    <row r="6" spans="2:24" x14ac:dyDescent="0.25">
      <c r="B6" s="248" t="s">
        <v>166</v>
      </c>
      <c r="C6" s="244" t="s">
        <v>273</v>
      </c>
      <c r="D6" s="244"/>
      <c r="E6" s="244"/>
      <c r="F6" s="244"/>
      <c r="G6" s="244"/>
      <c r="H6" s="244" t="s">
        <v>274</v>
      </c>
      <c r="I6" s="244"/>
      <c r="J6" s="244"/>
      <c r="K6" s="244"/>
      <c r="L6" s="244"/>
      <c r="M6" s="244" t="s">
        <v>275</v>
      </c>
      <c r="N6" s="244"/>
      <c r="O6" s="244"/>
      <c r="P6" s="244"/>
      <c r="Q6" s="244"/>
      <c r="S6" s="244" t="s">
        <v>7</v>
      </c>
      <c r="T6" s="244"/>
      <c r="U6" s="244"/>
      <c r="V6" s="244"/>
      <c r="W6" s="244"/>
      <c r="X6" s="244"/>
    </row>
    <row r="7" spans="2:24" x14ac:dyDescent="0.25">
      <c r="B7" s="248"/>
      <c r="C7" s="22" t="s">
        <v>172</v>
      </c>
      <c r="D7" s="2">
        <v>6</v>
      </c>
      <c r="E7" s="2">
        <v>8</v>
      </c>
      <c r="F7" s="2">
        <v>10</v>
      </c>
      <c r="G7" s="2">
        <v>12</v>
      </c>
      <c r="H7" s="2">
        <v>4</v>
      </c>
      <c r="I7" s="2">
        <v>6</v>
      </c>
      <c r="J7" s="2">
        <v>8</v>
      </c>
      <c r="K7" s="2">
        <v>10</v>
      </c>
      <c r="L7" s="2">
        <v>12</v>
      </c>
      <c r="M7" s="2">
        <v>4</v>
      </c>
      <c r="N7" s="2">
        <v>6</v>
      </c>
      <c r="O7" s="2">
        <v>8</v>
      </c>
      <c r="P7" s="2">
        <v>10</v>
      </c>
      <c r="Q7" s="2">
        <v>12</v>
      </c>
      <c r="S7" s="2" t="s">
        <v>2</v>
      </c>
      <c r="T7" s="262">
        <f>31971*4</f>
        <v>127884</v>
      </c>
      <c r="U7" s="262"/>
      <c r="V7" s="262"/>
      <c r="W7" s="262"/>
      <c r="X7" s="262"/>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53" t="s">
        <v>178</v>
      </c>
      <c r="C15" s="254"/>
      <c r="D15" s="254"/>
      <c r="E15" s="254"/>
      <c r="F15" s="254"/>
      <c r="G15" s="254"/>
      <c r="H15" s="255"/>
      <c r="J15" s="253" t="s">
        <v>179</v>
      </c>
      <c r="K15" s="254"/>
      <c r="L15" s="254"/>
      <c r="M15" s="254"/>
      <c r="N15" s="254"/>
      <c r="O15" s="254"/>
      <c r="P15" s="255"/>
      <c r="R15" s="253" t="s">
        <v>180</v>
      </c>
      <c r="S15" s="254"/>
      <c r="T15" s="254"/>
      <c r="U15" s="254"/>
      <c r="V15" s="254"/>
      <c r="W15" s="254"/>
      <c r="X15" s="255"/>
    </row>
    <row r="16" spans="2:24" x14ac:dyDescent="0.25">
      <c r="B16" s="248" t="s">
        <v>166</v>
      </c>
      <c r="C16" s="248" t="s">
        <v>167</v>
      </c>
      <c r="D16" s="274" t="s">
        <v>22</v>
      </c>
      <c r="E16" s="274"/>
      <c r="F16" s="274"/>
      <c r="G16" s="274"/>
      <c r="H16" s="274"/>
      <c r="J16" s="248" t="s">
        <v>166</v>
      </c>
      <c r="K16" s="248" t="s">
        <v>167</v>
      </c>
      <c r="L16" s="274" t="s">
        <v>22</v>
      </c>
      <c r="M16" s="274"/>
      <c r="N16" s="274"/>
      <c r="O16" s="274"/>
      <c r="P16" s="274"/>
      <c r="R16" s="248" t="s">
        <v>166</v>
      </c>
      <c r="S16" s="248" t="s">
        <v>167</v>
      </c>
      <c r="T16" s="274" t="s">
        <v>22</v>
      </c>
      <c r="U16" s="274"/>
      <c r="V16" s="274"/>
      <c r="W16" s="274"/>
      <c r="X16" s="274"/>
    </row>
    <row r="17" spans="2:25" x14ac:dyDescent="0.25">
      <c r="B17" s="248"/>
      <c r="C17" s="248"/>
      <c r="D17" s="10">
        <v>4</v>
      </c>
      <c r="E17" s="10">
        <v>6</v>
      </c>
      <c r="F17" s="10">
        <v>8</v>
      </c>
      <c r="G17" s="10">
        <v>10</v>
      </c>
      <c r="H17" s="10">
        <v>12</v>
      </c>
      <c r="J17" s="248"/>
      <c r="K17" s="248"/>
      <c r="L17" s="10">
        <v>4</v>
      </c>
      <c r="M17" s="10">
        <v>6</v>
      </c>
      <c r="N17" s="10">
        <v>8</v>
      </c>
      <c r="O17" s="10">
        <v>10</v>
      </c>
      <c r="P17" s="10">
        <v>12</v>
      </c>
      <c r="R17" s="248"/>
      <c r="S17" s="248"/>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50" t="s">
        <v>46</v>
      </c>
      <c r="C33" s="250"/>
      <c r="D33" s="250"/>
      <c r="E33" s="250"/>
      <c r="F33" s="250"/>
      <c r="G33" s="250"/>
      <c r="H33" s="250"/>
      <c r="I33" s="250"/>
      <c r="J33" s="250"/>
      <c r="K33" s="250"/>
      <c r="L33" s="250"/>
      <c r="M33" s="250"/>
      <c r="N33" s="250"/>
      <c r="O33" s="250"/>
      <c r="P33" s="250"/>
      <c r="Q33" s="250"/>
      <c r="R33" s="250"/>
      <c r="S33" s="250"/>
      <c r="T33" s="250"/>
      <c r="U33" s="250"/>
      <c r="V33" s="250"/>
      <c r="W33" s="250"/>
      <c r="X33" s="250"/>
    </row>
    <row r="35" spans="2:24" x14ac:dyDescent="0.25">
      <c r="B35" s="253" t="s">
        <v>178</v>
      </c>
      <c r="C35" s="254"/>
      <c r="D35" s="254"/>
      <c r="E35" s="254"/>
      <c r="F35" s="254"/>
      <c r="G35" s="254"/>
      <c r="H35" s="255"/>
      <c r="J35" s="253" t="s">
        <v>179</v>
      </c>
      <c r="K35" s="254"/>
      <c r="L35" s="254"/>
      <c r="M35" s="254"/>
      <c r="N35" s="254"/>
      <c r="O35" s="254"/>
      <c r="P35" s="255"/>
      <c r="R35" s="253" t="s">
        <v>180</v>
      </c>
      <c r="S35" s="254"/>
      <c r="T35" s="254"/>
      <c r="U35" s="254"/>
      <c r="V35" s="254"/>
      <c r="W35" s="254"/>
      <c r="X35" s="255"/>
    </row>
    <row r="36" spans="2:24" x14ac:dyDescent="0.25">
      <c r="B36" s="248" t="s">
        <v>166</v>
      </c>
      <c r="C36" s="248" t="s">
        <v>167</v>
      </c>
      <c r="D36" s="248" t="s">
        <v>22</v>
      </c>
      <c r="E36" s="248"/>
      <c r="F36" s="248"/>
      <c r="G36" s="248"/>
      <c r="H36" s="248"/>
      <c r="J36" s="248" t="s">
        <v>166</v>
      </c>
      <c r="K36" s="248" t="s">
        <v>167</v>
      </c>
      <c r="L36" s="248" t="s">
        <v>22</v>
      </c>
      <c r="M36" s="248"/>
      <c r="N36" s="248"/>
      <c r="O36" s="248"/>
      <c r="P36" s="248"/>
      <c r="R36" s="248" t="s">
        <v>166</v>
      </c>
      <c r="S36" s="248" t="s">
        <v>167</v>
      </c>
      <c r="T36" s="248" t="s">
        <v>22</v>
      </c>
      <c r="U36" s="248"/>
      <c r="V36" s="248"/>
      <c r="W36" s="248"/>
      <c r="X36" s="248"/>
    </row>
    <row r="37" spans="2:24" x14ac:dyDescent="0.25">
      <c r="B37" s="248"/>
      <c r="C37" s="248"/>
      <c r="D37" s="10">
        <v>4</v>
      </c>
      <c r="E37" s="10">
        <v>6</v>
      </c>
      <c r="F37" s="10">
        <v>8</v>
      </c>
      <c r="G37" s="10">
        <v>10</v>
      </c>
      <c r="H37" s="10">
        <v>12</v>
      </c>
      <c r="J37" s="248"/>
      <c r="K37" s="248"/>
      <c r="L37" s="10">
        <v>4</v>
      </c>
      <c r="M37" s="10">
        <v>6</v>
      </c>
      <c r="N37" s="10">
        <v>8</v>
      </c>
      <c r="O37" s="10">
        <v>10</v>
      </c>
      <c r="P37" s="10">
        <v>12</v>
      </c>
      <c r="R37" s="248"/>
      <c r="S37" s="248"/>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315">
        <v>3</v>
      </c>
      <c r="C41" s="39">
        <v>80</v>
      </c>
      <c r="D41" s="4">
        <v>593</v>
      </c>
      <c r="E41" s="4">
        <v>250</v>
      </c>
      <c r="F41" s="4">
        <v>85</v>
      </c>
      <c r="G41" s="4">
        <v>34</v>
      </c>
      <c r="H41" s="4">
        <v>20</v>
      </c>
      <c r="J41" s="315">
        <v>3</v>
      </c>
      <c r="K41" s="39">
        <v>80</v>
      </c>
      <c r="L41" s="4">
        <v>33</v>
      </c>
      <c r="M41" s="4">
        <v>14</v>
      </c>
      <c r="N41" s="4">
        <v>3</v>
      </c>
      <c r="O41" s="4">
        <v>1</v>
      </c>
      <c r="P41" s="4">
        <v>6</v>
      </c>
      <c r="R41" s="315">
        <v>3</v>
      </c>
      <c r="S41" s="39">
        <v>80</v>
      </c>
      <c r="T41" s="4">
        <v>2</v>
      </c>
      <c r="U41" s="4">
        <v>0</v>
      </c>
      <c r="V41" s="4">
        <v>0</v>
      </c>
      <c r="W41" s="4">
        <v>0</v>
      </c>
      <c r="X41" s="4">
        <v>0</v>
      </c>
    </row>
    <row r="42" spans="2:24" x14ac:dyDescent="0.25">
      <c r="B42" s="316"/>
      <c r="C42" s="39">
        <v>76</v>
      </c>
      <c r="D42" s="4">
        <v>874</v>
      </c>
      <c r="E42" s="4">
        <v>366</v>
      </c>
      <c r="F42" s="4">
        <v>115</v>
      </c>
      <c r="G42" s="4">
        <v>54</v>
      </c>
      <c r="H42" s="4">
        <v>24</v>
      </c>
      <c r="J42" s="316"/>
      <c r="K42" s="39">
        <v>76</v>
      </c>
      <c r="L42" s="4">
        <v>55</v>
      </c>
      <c r="M42" s="4">
        <v>15</v>
      </c>
      <c r="N42" s="4">
        <v>5</v>
      </c>
      <c r="O42" s="4">
        <v>4</v>
      </c>
      <c r="P42" s="4">
        <v>2</v>
      </c>
      <c r="R42" s="316"/>
      <c r="S42" s="39">
        <v>76</v>
      </c>
      <c r="T42" s="4">
        <v>0</v>
      </c>
      <c r="U42" s="4">
        <v>0</v>
      </c>
      <c r="V42" s="4">
        <v>2</v>
      </c>
      <c r="W42" s="4">
        <v>1</v>
      </c>
      <c r="X42" s="4">
        <v>0</v>
      </c>
    </row>
    <row r="43" spans="2:24" x14ac:dyDescent="0.25">
      <c r="B43" s="316"/>
      <c r="C43" s="39">
        <v>72</v>
      </c>
      <c r="D43" s="4">
        <v>1336</v>
      </c>
      <c r="E43" s="4">
        <v>543</v>
      </c>
      <c r="F43" s="4">
        <v>203</v>
      </c>
      <c r="G43" s="4">
        <v>91</v>
      </c>
      <c r="H43" s="4">
        <v>53</v>
      </c>
      <c r="J43" s="316"/>
      <c r="K43" s="39">
        <v>72</v>
      </c>
      <c r="L43" s="4">
        <v>108</v>
      </c>
      <c r="M43" s="4">
        <v>40</v>
      </c>
      <c r="N43" s="4">
        <v>18</v>
      </c>
      <c r="O43" s="4">
        <v>9</v>
      </c>
      <c r="P43" s="4">
        <v>5</v>
      </c>
      <c r="R43" s="316"/>
      <c r="S43" s="39">
        <v>72</v>
      </c>
      <c r="T43" s="4">
        <v>3</v>
      </c>
      <c r="U43" s="4">
        <v>2</v>
      </c>
      <c r="V43" s="4">
        <v>1</v>
      </c>
      <c r="W43" s="4">
        <v>0</v>
      </c>
      <c r="X43" s="4">
        <v>0</v>
      </c>
    </row>
    <row r="44" spans="2:24" x14ac:dyDescent="0.25">
      <c r="B44" s="316"/>
      <c r="C44" s="39">
        <v>68</v>
      </c>
      <c r="D44" s="4">
        <v>1528</v>
      </c>
      <c r="E44" s="4">
        <v>657</v>
      </c>
      <c r="F44" s="4">
        <v>223</v>
      </c>
      <c r="G44" s="4">
        <v>94</v>
      </c>
      <c r="H44" s="4">
        <v>52</v>
      </c>
      <c r="J44" s="316"/>
      <c r="K44" s="39">
        <v>68</v>
      </c>
      <c r="L44" s="4">
        <v>133</v>
      </c>
      <c r="M44" s="4">
        <v>56</v>
      </c>
      <c r="N44" s="4">
        <v>16</v>
      </c>
      <c r="O44" s="4">
        <v>5</v>
      </c>
      <c r="P44" s="4">
        <v>9</v>
      </c>
      <c r="R44" s="316"/>
      <c r="S44" s="39">
        <v>68</v>
      </c>
      <c r="T44" s="4">
        <v>4</v>
      </c>
      <c r="U44" s="4">
        <v>2</v>
      </c>
      <c r="V44" s="4">
        <v>1</v>
      </c>
      <c r="W44" s="4">
        <v>2</v>
      </c>
      <c r="X44" s="4">
        <v>0</v>
      </c>
    </row>
    <row r="45" spans="2:24" x14ac:dyDescent="0.25">
      <c r="B45" s="316"/>
      <c r="C45" s="39">
        <v>64</v>
      </c>
      <c r="D45" s="4">
        <v>1632</v>
      </c>
      <c r="E45" s="4">
        <v>670</v>
      </c>
      <c r="F45" s="4">
        <v>255</v>
      </c>
      <c r="G45" s="4">
        <v>125</v>
      </c>
      <c r="H45" s="4">
        <v>72</v>
      </c>
      <c r="J45" s="316"/>
      <c r="K45" s="39">
        <v>64</v>
      </c>
      <c r="L45" s="4">
        <v>128</v>
      </c>
      <c r="M45" s="4">
        <v>47</v>
      </c>
      <c r="N45" s="4">
        <v>24</v>
      </c>
      <c r="O45" s="4">
        <v>10</v>
      </c>
      <c r="P45" s="4">
        <v>1</v>
      </c>
      <c r="R45" s="316"/>
      <c r="S45" s="39">
        <v>64</v>
      </c>
      <c r="T45" s="4">
        <v>3</v>
      </c>
      <c r="U45" s="4">
        <v>1</v>
      </c>
      <c r="V45" s="4">
        <v>0</v>
      </c>
      <c r="W45" s="4">
        <v>1</v>
      </c>
      <c r="X45" s="4">
        <v>0</v>
      </c>
    </row>
    <row r="46" spans="2:24" x14ac:dyDescent="0.25">
      <c r="B46" s="316"/>
      <c r="C46" s="39">
        <v>60</v>
      </c>
      <c r="D46" s="4">
        <v>1854</v>
      </c>
      <c r="E46" s="4">
        <v>728</v>
      </c>
      <c r="F46" s="4">
        <v>282</v>
      </c>
      <c r="G46" s="4">
        <v>139</v>
      </c>
      <c r="H46" s="4">
        <v>90</v>
      </c>
      <c r="J46" s="316"/>
      <c r="K46" s="39">
        <v>60</v>
      </c>
      <c r="L46" s="4">
        <v>131</v>
      </c>
      <c r="M46" s="4">
        <v>73</v>
      </c>
      <c r="N46" s="4">
        <v>33</v>
      </c>
      <c r="O46" s="4">
        <v>10</v>
      </c>
      <c r="P46" s="4">
        <v>10</v>
      </c>
      <c r="R46" s="316"/>
      <c r="S46" s="39">
        <v>60</v>
      </c>
      <c r="T46" s="4">
        <v>3</v>
      </c>
      <c r="U46" s="4">
        <v>3</v>
      </c>
      <c r="V46" s="4">
        <v>0</v>
      </c>
      <c r="W46" s="4">
        <v>2</v>
      </c>
      <c r="X46" s="4">
        <v>2</v>
      </c>
    </row>
    <row r="47" spans="2:24" x14ac:dyDescent="0.25">
      <c r="B47" s="316"/>
      <c r="C47" s="39">
        <v>56</v>
      </c>
      <c r="D47" s="4">
        <v>1985</v>
      </c>
      <c r="E47" s="4">
        <v>860</v>
      </c>
      <c r="F47" s="4">
        <v>355</v>
      </c>
      <c r="G47" s="4">
        <v>126</v>
      </c>
      <c r="H47" s="4">
        <v>74</v>
      </c>
      <c r="J47" s="316"/>
      <c r="K47" s="39">
        <v>56</v>
      </c>
      <c r="L47" s="4">
        <v>161</v>
      </c>
      <c r="M47" s="4">
        <v>65</v>
      </c>
      <c r="N47" s="4">
        <v>26</v>
      </c>
      <c r="O47" s="4">
        <v>11</v>
      </c>
      <c r="P47" s="4">
        <v>8</v>
      </c>
      <c r="R47" s="316"/>
      <c r="S47" s="39">
        <v>56</v>
      </c>
      <c r="T47" s="4">
        <v>5</v>
      </c>
      <c r="U47" s="4">
        <v>2</v>
      </c>
      <c r="V47" s="4">
        <v>2</v>
      </c>
      <c r="W47" s="4">
        <v>2</v>
      </c>
      <c r="X47" s="4">
        <v>1</v>
      </c>
    </row>
    <row r="48" spans="2:24" x14ac:dyDescent="0.25">
      <c r="B48" s="316"/>
      <c r="C48" s="39">
        <v>52</v>
      </c>
      <c r="D48" s="4">
        <v>2250</v>
      </c>
      <c r="E48" s="4">
        <v>1107</v>
      </c>
      <c r="F48" s="4">
        <v>452</v>
      </c>
      <c r="G48" s="4">
        <v>189</v>
      </c>
      <c r="H48" s="4">
        <v>101</v>
      </c>
      <c r="J48" s="316"/>
      <c r="K48" s="39">
        <v>52</v>
      </c>
      <c r="L48" s="4">
        <v>176</v>
      </c>
      <c r="M48" s="4">
        <v>85</v>
      </c>
      <c r="N48" s="4">
        <v>38</v>
      </c>
      <c r="O48" s="4">
        <v>20</v>
      </c>
      <c r="P48" s="4">
        <v>8</v>
      </c>
      <c r="R48" s="316"/>
      <c r="S48" s="39">
        <v>52</v>
      </c>
      <c r="T48" s="4">
        <v>6</v>
      </c>
      <c r="U48" s="4">
        <v>1</v>
      </c>
      <c r="V48" s="4">
        <v>1</v>
      </c>
      <c r="W48" s="4">
        <v>2</v>
      </c>
      <c r="X48" s="4">
        <v>0</v>
      </c>
    </row>
    <row r="49" spans="2:24" x14ac:dyDescent="0.25">
      <c r="B49" s="316"/>
      <c r="C49" s="39">
        <v>48</v>
      </c>
      <c r="D49" s="4">
        <v>2312</v>
      </c>
      <c r="E49" s="4">
        <v>1107</v>
      </c>
      <c r="F49" s="4">
        <v>447</v>
      </c>
      <c r="G49" s="4">
        <v>182</v>
      </c>
      <c r="H49" s="4">
        <v>80</v>
      </c>
      <c r="J49" s="316"/>
      <c r="K49" s="39">
        <v>48</v>
      </c>
      <c r="L49" s="4">
        <v>153</v>
      </c>
      <c r="M49" s="4">
        <v>69</v>
      </c>
      <c r="N49" s="4">
        <v>22</v>
      </c>
      <c r="O49" s="4">
        <v>16</v>
      </c>
      <c r="P49" s="4">
        <v>6</v>
      </c>
      <c r="R49" s="316"/>
      <c r="S49" s="39">
        <v>48</v>
      </c>
      <c r="T49" s="4">
        <v>8</v>
      </c>
      <c r="U49" s="4">
        <v>5</v>
      </c>
      <c r="V49" s="4">
        <v>1</v>
      </c>
      <c r="W49" s="4">
        <v>2</v>
      </c>
      <c r="X49" s="4">
        <v>1</v>
      </c>
    </row>
    <row r="50" spans="2:24" x14ac:dyDescent="0.25">
      <c r="B50" s="316"/>
      <c r="C50" s="39">
        <v>44</v>
      </c>
      <c r="D50" s="4">
        <v>2025</v>
      </c>
      <c r="E50" s="4">
        <v>964</v>
      </c>
      <c r="F50" s="4">
        <v>344</v>
      </c>
      <c r="G50" s="4">
        <v>143</v>
      </c>
      <c r="H50" s="4">
        <v>74</v>
      </c>
      <c r="J50" s="316"/>
      <c r="K50" s="39">
        <v>44</v>
      </c>
      <c r="L50" s="4">
        <v>105</v>
      </c>
      <c r="M50" s="4">
        <v>55</v>
      </c>
      <c r="N50" s="4">
        <v>22</v>
      </c>
      <c r="O50" s="4">
        <v>17</v>
      </c>
      <c r="P50" s="4">
        <v>7</v>
      </c>
      <c r="R50" s="316"/>
      <c r="S50" s="39">
        <v>44</v>
      </c>
      <c r="T50" s="4">
        <v>7</v>
      </c>
      <c r="U50" s="4">
        <v>9</v>
      </c>
      <c r="V50" s="4">
        <v>5</v>
      </c>
      <c r="W50" s="4">
        <v>1</v>
      </c>
      <c r="X50" s="4">
        <v>0</v>
      </c>
    </row>
    <row r="51" spans="2:24" x14ac:dyDescent="0.25">
      <c r="B51" s="316"/>
      <c r="C51" s="39">
        <v>40</v>
      </c>
      <c r="D51" s="4">
        <v>1635</v>
      </c>
      <c r="E51" s="4">
        <v>622</v>
      </c>
      <c r="F51" s="4">
        <v>229</v>
      </c>
      <c r="G51" s="4">
        <v>103</v>
      </c>
      <c r="H51" s="4">
        <v>64</v>
      </c>
      <c r="J51" s="316"/>
      <c r="K51" s="39">
        <v>40</v>
      </c>
      <c r="L51" s="4">
        <v>78</v>
      </c>
      <c r="M51" s="4">
        <v>53</v>
      </c>
      <c r="N51" s="4">
        <v>26</v>
      </c>
      <c r="O51" s="4">
        <v>9</v>
      </c>
      <c r="P51" s="4">
        <v>3</v>
      </c>
      <c r="R51" s="316"/>
      <c r="S51" s="39">
        <v>40</v>
      </c>
      <c r="T51" s="4">
        <v>9</v>
      </c>
      <c r="U51" s="4">
        <v>1</v>
      </c>
      <c r="V51" s="4">
        <v>4</v>
      </c>
      <c r="W51" s="4">
        <v>2</v>
      </c>
      <c r="X51" s="4">
        <v>0</v>
      </c>
    </row>
    <row r="52" spans="2:24" x14ac:dyDescent="0.25">
      <c r="B52" s="316"/>
      <c r="C52" s="39">
        <v>36</v>
      </c>
      <c r="D52" s="4">
        <v>1394</v>
      </c>
      <c r="E52" s="4">
        <v>636</v>
      </c>
      <c r="F52" s="4">
        <v>296</v>
      </c>
      <c r="G52" s="4">
        <v>106</v>
      </c>
      <c r="H52" s="4">
        <v>51</v>
      </c>
      <c r="J52" s="316"/>
      <c r="K52" s="39">
        <v>36</v>
      </c>
      <c r="L52" s="4">
        <v>124</v>
      </c>
      <c r="M52" s="4">
        <v>88</v>
      </c>
      <c r="N52" s="4">
        <v>35</v>
      </c>
      <c r="O52" s="4">
        <v>12</v>
      </c>
      <c r="P52" s="4">
        <v>5</v>
      </c>
      <c r="R52" s="316"/>
      <c r="S52" s="39">
        <v>36</v>
      </c>
      <c r="T52" s="4">
        <v>10</v>
      </c>
      <c r="U52" s="4">
        <v>10</v>
      </c>
      <c r="V52" s="4">
        <v>1</v>
      </c>
      <c r="W52" s="4">
        <v>1</v>
      </c>
      <c r="X52" s="4">
        <v>0</v>
      </c>
    </row>
    <row r="53" spans="2:24" x14ac:dyDescent="0.25">
      <c r="B53" s="316"/>
      <c r="C53" s="39">
        <v>32</v>
      </c>
      <c r="D53" s="4">
        <v>1721</v>
      </c>
      <c r="E53" s="4">
        <v>848</v>
      </c>
      <c r="F53" s="4">
        <v>329</v>
      </c>
      <c r="G53" s="4">
        <v>115</v>
      </c>
      <c r="H53" s="4">
        <v>47</v>
      </c>
      <c r="J53" s="316"/>
      <c r="K53" s="39">
        <v>32</v>
      </c>
      <c r="L53" s="4">
        <v>107</v>
      </c>
      <c r="M53" s="4">
        <v>75</v>
      </c>
      <c r="N53" s="4">
        <v>34</v>
      </c>
      <c r="O53" s="4">
        <v>18</v>
      </c>
      <c r="P53" s="4">
        <v>7</v>
      </c>
      <c r="R53" s="316"/>
      <c r="S53" s="39">
        <v>32</v>
      </c>
      <c r="T53" s="4">
        <v>6</v>
      </c>
      <c r="U53" s="4">
        <v>11</v>
      </c>
      <c r="V53" s="4">
        <v>10</v>
      </c>
      <c r="W53" s="4">
        <v>1</v>
      </c>
      <c r="X53" s="4">
        <v>0</v>
      </c>
    </row>
    <row r="54" spans="2:24" x14ac:dyDescent="0.25">
      <c r="B54" s="316"/>
      <c r="C54" s="39">
        <v>28</v>
      </c>
      <c r="D54" s="4">
        <v>2094</v>
      </c>
      <c r="E54" s="4">
        <v>888</v>
      </c>
      <c r="F54" s="4">
        <v>320</v>
      </c>
      <c r="G54" s="4">
        <v>111</v>
      </c>
      <c r="H54" s="4">
        <v>60</v>
      </c>
      <c r="J54" s="316"/>
      <c r="K54" s="39">
        <v>28</v>
      </c>
      <c r="L54" s="4">
        <v>58</v>
      </c>
      <c r="M54" s="4">
        <v>37</v>
      </c>
      <c r="N54" s="4">
        <v>25</v>
      </c>
      <c r="O54" s="4">
        <v>4</v>
      </c>
      <c r="P54" s="4">
        <v>0</v>
      </c>
      <c r="R54" s="316"/>
      <c r="S54" s="39">
        <v>28</v>
      </c>
      <c r="T54" s="4">
        <v>1</v>
      </c>
      <c r="U54" s="4">
        <v>4</v>
      </c>
      <c r="V54" s="4">
        <v>0</v>
      </c>
      <c r="W54" s="4">
        <v>0</v>
      </c>
      <c r="X54" s="4">
        <v>0</v>
      </c>
    </row>
    <row r="55" spans="2:24" x14ac:dyDescent="0.25">
      <c r="B55" s="316"/>
      <c r="C55" s="39">
        <v>24</v>
      </c>
      <c r="D55" s="4">
        <v>1922</v>
      </c>
      <c r="E55" s="4">
        <v>665</v>
      </c>
      <c r="F55" s="4">
        <v>230</v>
      </c>
      <c r="G55" s="4">
        <v>74</v>
      </c>
      <c r="H55" s="4">
        <v>40</v>
      </c>
      <c r="J55" s="316"/>
      <c r="K55" s="39">
        <v>24</v>
      </c>
      <c r="L55" s="4">
        <v>39</v>
      </c>
      <c r="M55" s="4">
        <v>32</v>
      </c>
      <c r="N55" s="4">
        <v>17</v>
      </c>
      <c r="O55" s="4">
        <v>9</v>
      </c>
      <c r="P55" s="4">
        <v>3</v>
      </c>
      <c r="R55" s="316"/>
      <c r="S55" s="39">
        <v>24</v>
      </c>
      <c r="T55" s="4">
        <v>1</v>
      </c>
      <c r="U55" s="4">
        <v>2</v>
      </c>
      <c r="V55" s="4">
        <v>1</v>
      </c>
      <c r="W55" s="4">
        <v>0</v>
      </c>
      <c r="X55" s="4">
        <v>0</v>
      </c>
    </row>
    <row r="56" spans="2:24" x14ac:dyDescent="0.25">
      <c r="B56" s="316"/>
      <c r="C56" s="39">
        <v>20</v>
      </c>
      <c r="D56" s="4">
        <v>2790</v>
      </c>
      <c r="E56" s="4">
        <v>969</v>
      </c>
      <c r="F56" s="4">
        <v>365</v>
      </c>
      <c r="G56" s="4">
        <v>180</v>
      </c>
      <c r="H56" s="4">
        <v>125</v>
      </c>
      <c r="J56" s="316"/>
      <c r="K56" s="39">
        <v>20</v>
      </c>
      <c r="L56" s="4">
        <v>10</v>
      </c>
      <c r="M56" s="4">
        <v>11</v>
      </c>
      <c r="N56" s="4">
        <v>8</v>
      </c>
      <c r="O56" s="4">
        <v>4</v>
      </c>
      <c r="P56" s="4">
        <v>0</v>
      </c>
      <c r="R56" s="316"/>
      <c r="S56" s="39">
        <v>20</v>
      </c>
      <c r="T56" s="4">
        <v>1</v>
      </c>
      <c r="U56" s="4">
        <v>0</v>
      </c>
      <c r="V56" s="4">
        <v>1</v>
      </c>
      <c r="W56" s="4">
        <v>0</v>
      </c>
      <c r="X56" s="4">
        <v>0</v>
      </c>
    </row>
    <row r="57" spans="2:24" x14ac:dyDescent="0.25">
      <c r="B57" s="316"/>
      <c r="C57" s="39">
        <v>16</v>
      </c>
      <c r="D57" s="4">
        <v>418</v>
      </c>
      <c r="E57" s="4">
        <v>126</v>
      </c>
      <c r="F57" s="4">
        <v>60</v>
      </c>
      <c r="G57" s="4">
        <v>24</v>
      </c>
      <c r="H57" s="4">
        <v>21</v>
      </c>
      <c r="J57" s="316"/>
      <c r="K57" s="39">
        <v>16</v>
      </c>
      <c r="L57" s="4">
        <v>5</v>
      </c>
      <c r="M57" s="4">
        <v>5</v>
      </c>
      <c r="N57" s="4">
        <v>1</v>
      </c>
      <c r="O57" s="4">
        <v>0</v>
      </c>
      <c r="P57" s="4">
        <v>0</v>
      </c>
      <c r="R57" s="316"/>
      <c r="S57" s="39">
        <v>16</v>
      </c>
      <c r="T57" s="4">
        <v>0</v>
      </c>
      <c r="U57" s="4">
        <v>0</v>
      </c>
      <c r="V57" s="4">
        <v>0</v>
      </c>
      <c r="W57" s="4">
        <v>0</v>
      </c>
      <c r="X57" s="4">
        <v>0</v>
      </c>
    </row>
    <row r="58" spans="2:24" x14ac:dyDescent="0.25">
      <c r="B58" s="316"/>
      <c r="C58" s="39">
        <v>12</v>
      </c>
      <c r="D58" s="4">
        <v>4</v>
      </c>
      <c r="E58" s="4">
        <v>1</v>
      </c>
      <c r="F58" s="4">
        <v>2</v>
      </c>
      <c r="G58" s="4">
        <v>2</v>
      </c>
      <c r="H58" s="4">
        <v>2</v>
      </c>
      <c r="J58" s="316"/>
      <c r="K58" s="39">
        <v>12</v>
      </c>
      <c r="L58" s="4">
        <v>0</v>
      </c>
      <c r="M58" s="4">
        <v>0</v>
      </c>
      <c r="N58" s="4">
        <v>0</v>
      </c>
      <c r="O58" s="4">
        <v>0</v>
      </c>
      <c r="P58" s="4">
        <v>0</v>
      </c>
      <c r="R58" s="316"/>
      <c r="S58" s="39">
        <v>12</v>
      </c>
      <c r="T58" s="4">
        <v>0</v>
      </c>
      <c r="U58" s="4">
        <v>0</v>
      </c>
      <c r="V58" s="4">
        <v>0</v>
      </c>
      <c r="W58" s="4">
        <v>0</v>
      </c>
      <c r="X58" s="4">
        <v>0</v>
      </c>
    </row>
    <row r="59" spans="2:24" x14ac:dyDescent="0.25">
      <c r="B59" s="316"/>
      <c r="C59" s="39">
        <v>8</v>
      </c>
      <c r="D59" s="4">
        <v>0</v>
      </c>
      <c r="E59" s="4">
        <v>0</v>
      </c>
      <c r="F59" s="4">
        <v>0</v>
      </c>
      <c r="G59" s="4">
        <v>0</v>
      </c>
      <c r="H59" s="4">
        <v>0</v>
      </c>
      <c r="J59" s="316"/>
      <c r="K59" s="39">
        <v>8</v>
      </c>
      <c r="L59" s="4">
        <v>0</v>
      </c>
      <c r="M59" s="4">
        <v>0</v>
      </c>
      <c r="N59" s="4">
        <v>0</v>
      </c>
      <c r="O59" s="4">
        <v>0</v>
      </c>
      <c r="P59" s="4">
        <v>0</v>
      </c>
      <c r="R59" s="316"/>
      <c r="S59" s="39">
        <v>8</v>
      </c>
      <c r="T59" s="4">
        <v>0</v>
      </c>
      <c r="U59" s="4">
        <v>0</v>
      </c>
      <c r="V59" s="4">
        <v>0</v>
      </c>
      <c r="W59" s="4">
        <v>0</v>
      </c>
      <c r="X59" s="4">
        <v>0</v>
      </c>
    </row>
    <row r="60" spans="2:24" x14ac:dyDescent="0.25">
      <c r="B60" s="317"/>
      <c r="C60" s="39">
        <v>4</v>
      </c>
      <c r="D60" s="4">
        <v>0</v>
      </c>
      <c r="E60" s="4">
        <v>0</v>
      </c>
      <c r="F60" s="4">
        <v>0</v>
      </c>
      <c r="G60" s="4">
        <v>0</v>
      </c>
      <c r="H60" s="4">
        <v>0</v>
      </c>
      <c r="J60" s="317"/>
      <c r="K60" s="39">
        <v>4</v>
      </c>
      <c r="L60" s="4">
        <v>0</v>
      </c>
      <c r="M60" s="4">
        <v>0</v>
      </c>
      <c r="N60" s="4">
        <v>0</v>
      </c>
      <c r="O60" s="4">
        <v>0</v>
      </c>
      <c r="P60" s="4">
        <v>0</v>
      </c>
      <c r="R60" s="317"/>
      <c r="S60" s="39">
        <v>4</v>
      </c>
      <c r="T60" s="4">
        <v>0</v>
      </c>
      <c r="U60" s="4">
        <v>0</v>
      </c>
      <c r="V60" s="4">
        <v>0</v>
      </c>
      <c r="W60" s="4">
        <v>0</v>
      </c>
      <c r="X60" s="4">
        <v>0</v>
      </c>
    </row>
    <row r="61" spans="2:24" x14ac:dyDescent="0.25">
      <c r="B61" s="315">
        <v>2</v>
      </c>
      <c r="C61" s="39">
        <v>60</v>
      </c>
      <c r="D61" s="4">
        <v>1678</v>
      </c>
      <c r="E61" s="4">
        <v>1234</v>
      </c>
      <c r="F61" s="4">
        <v>603</v>
      </c>
      <c r="G61" s="4">
        <v>265</v>
      </c>
      <c r="H61" s="4">
        <v>131</v>
      </c>
      <c r="J61" s="315">
        <v>2</v>
      </c>
      <c r="K61" s="39">
        <v>60</v>
      </c>
      <c r="L61" s="4">
        <v>210</v>
      </c>
      <c r="M61" s="4">
        <v>174</v>
      </c>
      <c r="N61" s="4">
        <v>99</v>
      </c>
      <c r="O61" s="4">
        <v>39</v>
      </c>
      <c r="P61" s="4">
        <v>19</v>
      </c>
      <c r="R61" s="315">
        <v>2</v>
      </c>
      <c r="S61" s="39">
        <v>60</v>
      </c>
      <c r="T61" s="4">
        <v>23</v>
      </c>
      <c r="U61" s="4">
        <v>12</v>
      </c>
      <c r="V61" s="4">
        <v>8</v>
      </c>
      <c r="W61" s="4">
        <v>4</v>
      </c>
      <c r="X61" s="4">
        <v>3</v>
      </c>
    </row>
    <row r="62" spans="2:24" x14ac:dyDescent="0.25">
      <c r="B62" s="316"/>
      <c r="C62" s="39">
        <v>56</v>
      </c>
      <c r="D62" s="4">
        <v>1252</v>
      </c>
      <c r="E62" s="4">
        <v>840</v>
      </c>
      <c r="F62" s="4">
        <v>406</v>
      </c>
      <c r="G62" s="4">
        <v>187</v>
      </c>
      <c r="H62" s="4">
        <v>85</v>
      </c>
      <c r="J62" s="316"/>
      <c r="K62" s="39">
        <v>56</v>
      </c>
      <c r="L62" s="4">
        <v>152</v>
      </c>
      <c r="M62" s="4">
        <v>144</v>
      </c>
      <c r="N62" s="4">
        <v>56</v>
      </c>
      <c r="O62" s="4">
        <v>34</v>
      </c>
      <c r="P62" s="4">
        <v>11</v>
      </c>
      <c r="R62" s="316"/>
      <c r="S62" s="39">
        <v>56</v>
      </c>
      <c r="T62" s="4">
        <v>25</v>
      </c>
      <c r="U62" s="4">
        <v>22</v>
      </c>
      <c r="V62" s="4">
        <v>15</v>
      </c>
      <c r="W62" s="4">
        <v>9</v>
      </c>
      <c r="X62" s="4">
        <v>5</v>
      </c>
    </row>
    <row r="63" spans="2:24" x14ac:dyDescent="0.25">
      <c r="B63" s="316"/>
      <c r="C63" s="39">
        <v>52</v>
      </c>
      <c r="D63" s="4">
        <v>1435</v>
      </c>
      <c r="E63" s="4">
        <v>1000</v>
      </c>
      <c r="F63" s="4">
        <v>513</v>
      </c>
      <c r="G63" s="4">
        <v>261</v>
      </c>
      <c r="H63" s="4">
        <v>141</v>
      </c>
      <c r="J63" s="316"/>
      <c r="K63" s="39">
        <v>52</v>
      </c>
      <c r="L63" s="4">
        <v>200</v>
      </c>
      <c r="M63" s="4">
        <v>153</v>
      </c>
      <c r="N63" s="4">
        <v>83</v>
      </c>
      <c r="O63" s="4">
        <v>35</v>
      </c>
      <c r="P63" s="4">
        <v>18</v>
      </c>
      <c r="R63" s="316"/>
      <c r="S63" s="39">
        <v>52</v>
      </c>
      <c r="T63" s="4">
        <v>21</v>
      </c>
      <c r="U63" s="4">
        <v>27</v>
      </c>
      <c r="V63" s="4">
        <v>15</v>
      </c>
      <c r="W63" s="4">
        <v>9</v>
      </c>
      <c r="X63" s="4">
        <v>5</v>
      </c>
    </row>
    <row r="64" spans="2:24" x14ac:dyDescent="0.25">
      <c r="B64" s="316"/>
      <c r="C64" s="39">
        <v>48</v>
      </c>
      <c r="D64" s="4">
        <v>1615</v>
      </c>
      <c r="E64" s="4">
        <v>1148</v>
      </c>
      <c r="F64" s="4">
        <v>653</v>
      </c>
      <c r="G64" s="4">
        <v>300</v>
      </c>
      <c r="H64" s="4">
        <v>152</v>
      </c>
      <c r="J64" s="316"/>
      <c r="K64" s="39">
        <v>48</v>
      </c>
      <c r="L64" s="4">
        <v>247</v>
      </c>
      <c r="M64" s="4">
        <v>163</v>
      </c>
      <c r="N64" s="4">
        <v>100</v>
      </c>
      <c r="O64" s="4">
        <v>54</v>
      </c>
      <c r="P64" s="4">
        <v>42</v>
      </c>
      <c r="R64" s="316"/>
      <c r="S64" s="39">
        <v>48</v>
      </c>
      <c r="T64" s="4">
        <v>36</v>
      </c>
      <c r="U64" s="4">
        <v>32</v>
      </c>
      <c r="V64" s="4">
        <v>28</v>
      </c>
      <c r="W64" s="4">
        <v>13</v>
      </c>
      <c r="X64" s="4">
        <v>13</v>
      </c>
    </row>
    <row r="65" spans="2:24" x14ac:dyDescent="0.25">
      <c r="B65" s="316"/>
      <c r="C65" s="39">
        <v>44</v>
      </c>
      <c r="D65" s="4">
        <v>1607</v>
      </c>
      <c r="E65" s="4">
        <v>1221</v>
      </c>
      <c r="F65" s="4">
        <v>701</v>
      </c>
      <c r="G65" s="4">
        <v>375</v>
      </c>
      <c r="H65" s="4">
        <v>202</v>
      </c>
      <c r="J65" s="316"/>
      <c r="K65" s="39">
        <v>44</v>
      </c>
      <c r="L65" s="4">
        <v>276</v>
      </c>
      <c r="M65" s="4">
        <v>239</v>
      </c>
      <c r="N65" s="4">
        <v>139</v>
      </c>
      <c r="O65" s="4">
        <v>80</v>
      </c>
      <c r="P65" s="4">
        <v>46</v>
      </c>
      <c r="R65" s="316"/>
      <c r="S65" s="39">
        <v>44</v>
      </c>
      <c r="T65" s="4">
        <v>39</v>
      </c>
      <c r="U65" s="4">
        <v>45</v>
      </c>
      <c r="V65" s="4">
        <v>26</v>
      </c>
      <c r="W65" s="4">
        <v>19</v>
      </c>
      <c r="X65" s="4">
        <v>8</v>
      </c>
    </row>
    <row r="66" spans="2:24" x14ac:dyDescent="0.25">
      <c r="B66" s="316"/>
      <c r="C66" s="39">
        <v>40</v>
      </c>
      <c r="D66" s="4">
        <v>1545</v>
      </c>
      <c r="E66" s="4">
        <v>1316</v>
      </c>
      <c r="F66" s="4">
        <v>779</v>
      </c>
      <c r="G66" s="4">
        <v>426</v>
      </c>
      <c r="H66" s="4">
        <v>229</v>
      </c>
      <c r="J66" s="316"/>
      <c r="K66" s="39">
        <v>40</v>
      </c>
      <c r="L66" s="4">
        <v>292</v>
      </c>
      <c r="M66" s="4">
        <v>261</v>
      </c>
      <c r="N66" s="4">
        <v>157</v>
      </c>
      <c r="O66" s="4">
        <v>72</v>
      </c>
      <c r="P66" s="4">
        <v>31</v>
      </c>
      <c r="R66" s="316"/>
      <c r="S66" s="39">
        <v>40</v>
      </c>
      <c r="T66" s="4">
        <v>68</v>
      </c>
      <c r="U66" s="4">
        <v>46</v>
      </c>
      <c r="V66" s="4">
        <v>29</v>
      </c>
      <c r="W66" s="4">
        <v>20</v>
      </c>
      <c r="X66" s="4">
        <v>13</v>
      </c>
    </row>
    <row r="67" spans="2:24" x14ac:dyDescent="0.25">
      <c r="B67" s="316"/>
      <c r="C67" s="39">
        <v>36</v>
      </c>
      <c r="D67" s="4">
        <v>1629</v>
      </c>
      <c r="E67" s="4">
        <v>1476</v>
      </c>
      <c r="F67" s="4">
        <v>942</v>
      </c>
      <c r="G67" s="4">
        <v>466</v>
      </c>
      <c r="H67" s="4">
        <v>195</v>
      </c>
      <c r="J67" s="316"/>
      <c r="K67" s="39">
        <v>36</v>
      </c>
      <c r="L67" s="4">
        <v>258</v>
      </c>
      <c r="M67" s="4">
        <v>182</v>
      </c>
      <c r="N67" s="4">
        <v>90</v>
      </c>
      <c r="O67" s="4">
        <v>51</v>
      </c>
      <c r="P67" s="4">
        <v>30</v>
      </c>
      <c r="R67" s="316"/>
      <c r="S67" s="39">
        <v>36</v>
      </c>
      <c r="T67" s="4">
        <v>54</v>
      </c>
      <c r="U67" s="4">
        <v>46</v>
      </c>
      <c r="V67" s="4">
        <v>41</v>
      </c>
      <c r="W67" s="4">
        <v>22</v>
      </c>
      <c r="X67" s="4">
        <v>13</v>
      </c>
    </row>
    <row r="68" spans="2:24" x14ac:dyDescent="0.25">
      <c r="B68" s="316"/>
      <c r="C68" s="39">
        <v>32</v>
      </c>
      <c r="D68" s="4">
        <v>1931</v>
      </c>
      <c r="E68" s="4">
        <v>1837</v>
      </c>
      <c r="F68" s="4">
        <v>1180</v>
      </c>
      <c r="G68" s="4">
        <v>546</v>
      </c>
      <c r="H68" s="4">
        <v>213</v>
      </c>
      <c r="J68" s="316"/>
      <c r="K68" s="39">
        <v>32</v>
      </c>
      <c r="L68" s="4">
        <v>184</v>
      </c>
      <c r="M68" s="4">
        <v>183</v>
      </c>
      <c r="N68" s="4">
        <v>133</v>
      </c>
      <c r="O68" s="4">
        <v>61</v>
      </c>
      <c r="P68" s="4">
        <v>29</v>
      </c>
      <c r="R68" s="316"/>
      <c r="S68" s="39">
        <v>32</v>
      </c>
      <c r="T68" s="4">
        <v>49</v>
      </c>
      <c r="U68" s="4">
        <v>77</v>
      </c>
      <c r="V68" s="4">
        <v>49</v>
      </c>
      <c r="W68" s="4">
        <v>35</v>
      </c>
      <c r="X68" s="4">
        <v>17</v>
      </c>
    </row>
    <row r="69" spans="2:24" x14ac:dyDescent="0.25">
      <c r="B69" s="316"/>
      <c r="C69" s="39">
        <v>28</v>
      </c>
      <c r="D69" s="4">
        <v>3235</v>
      </c>
      <c r="E69" s="4">
        <v>3160</v>
      </c>
      <c r="F69" s="4">
        <v>1983</v>
      </c>
      <c r="G69" s="4">
        <v>955</v>
      </c>
      <c r="H69" s="4">
        <v>393</v>
      </c>
      <c r="J69" s="316"/>
      <c r="K69" s="39">
        <v>28</v>
      </c>
      <c r="L69" s="4">
        <v>407</v>
      </c>
      <c r="M69" s="4">
        <v>392</v>
      </c>
      <c r="N69" s="4">
        <v>258</v>
      </c>
      <c r="O69" s="4">
        <v>141</v>
      </c>
      <c r="P69" s="4">
        <v>55</v>
      </c>
      <c r="R69" s="316"/>
      <c r="S69" s="39">
        <v>28</v>
      </c>
      <c r="T69" s="4">
        <v>56</v>
      </c>
      <c r="U69" s="4">
        <v>72</v>
      </c>
      <c r="V69" s="4">
        <v>59</v>
      </c>
      <c r="W69" s="4">
        <v>43</v>
      </c>
      <c r="X69" s="4">
        <v>24</v>
      </c>
    </row>
    <row r="70" spans="2:24" x14ac:dyDescent="0.25">
      <c r="B70" s="316"/>
      <c r="C70" s="39">
        <v>24</v>
      </c>
      <c r="D70" s="4">
        <v>6375</v>
      </c>
      <c r="E70" s="4">
        <v>5624</v>
      </c>
      <c r="F70" s="4">
        <v>3457</v>
      </c>
      <c r="G70" s="4">
        <v>1552</v>
      </c>
      <c r="H70" s="4">
        <v>633</v>
      </c>
      <c r="J70" s="316"/>
      <c r="K70" s="39">
        <v>24</v>
      </c>
      <c r="L70" s="4">
        <v>787</v>
      </c>
      <c r="M70" s="4">
        <v>747</v>
      </c>
      <c r="N70" s="4">
        <v>478</v>
      </c>
      <c r="O70" s="4">
        <v>248</v>
      </c>
      <c r="P70" s="4">
        <v>95</v>
      </c>
      <c r="R70" s="316"/>
      <c r="S70" s="39">
        <v>24</v>
      </c>
      <c r="T70" s="4">
        <v>56</v>
      </c>
      <c r="U70" s="4">
        <v>67</v>
      </c>
      <c r="V70" s="4">
        <v>48</v>
      </c>
      <c r="W70" s="4">
        <v>21</v>
      </c>
      <c r="X70" s="4">
        <v>21</v>
      </c>
    </row>
    <row r="71" spans="2:24" x14ac:dyDescent="0.25">
      <c r="B71" s="316"/>
      <c r="C71" s="39">
        <v>20</v>
      </c>
      <c r="D71" s="4">
        <v>8468</v>
      </c>
      <c r="E71" s="4">
        <v>6436</v>
      </c>
      <c r="F71" s="4">
        <v>3395</v>
      </c>
      <c r="G71" s="4">
        <v>1466</v>
      </c>
      <c r="H71" s="4">
        <v>579</v>
      </c>
      <c r="J71" s="316"/>
      <c r="K71" s="39">
        <v>20</v>
      </c>
      <c r="L71" s="4">
        <v>1127</v>
      </c>
      <c r="M71" s="4">
        <v>966</v>
      </c>
      <c r="N71" s="4">
        <v>580</v>
      </c>
      <c r="O71" s="4">
        <v>259</v>
      </c>
      <c r="P71" s="4">
        <v>108</v>
      </c>
      <c r="R71" s="316"/>
      <c r="S71" s="39">
        <v>20</v>
      </c>
      <c r="T71" s="4">
        <v>38</v>
      </c>
      <c r="U71" s="4">
        <v>42</v>
      </c>
      <c r="V71" s="4">
        <v>37</v>
      </c>
      <c r="W71" s="4">
        <v>18</v>
      </c>
      <c r="X71" s="4">
        <v>8</v>
      </c>
    </row>
    <row r="72" spans="2:24" x14ac:dyDescent="0.25">
      <c r="B72" s="316"/>
      <c r="C72" s="39">
        <v>16</v>
      </c>
      <c r="D72" s="4">
        <v>7391</v>
      </c>
      <c r="E72" s="4">
        <v>4538</v>
      </c>
      <c r="F72" s="4">
        <v>2112</v>
      </c>
      <c r="G72" s="4">
        <v>870</v>
      </c>
      <c r="H72" s="4">
        <v>343</v>
      </c>
      <c r="J72" s="316"/>
      <c r="K72" s="39">
        <v>16</v>
      </c>
      <c r="L72" s="4">
        <v>1012</v>
      </c>
      <c r="M72" s="4">
        <v>771</v>
      </c>
      <c r="N72" s="4">
        <v>417</v>
      </c>
      <c r="O72" s="4">
        <v>197</v>
      </c>
      <c r="P72" s="4">
        <v>86</v>
      </c>
      <c r="R72" s="316"/>
      <c r="S72" s="39">
        <v>16</v>
      </c>
      <c r="T72" s="4">
        <v>30</v>
      </c>
      <c r="U72" s="4">
        <v>30</v>
      </c>
      <c r="V72" s="4">
        <v>31</v>
      </c>
      <c r="W72" s="4">
        <v>14</v>
      </c>
      <c r="X72" s="4">
        <v>4</v>
      </c>
    </row>
    <row r="73" spans="2:24" x14ac:dyDescent="0.25">
      <c r="B73" s="316"/>
      <c r="C73" s="39">
        <v>12</v>
      </c>
      <c r="D73" s="4">
        <v>7340</v>
      </c>
      <c r="E73" s="4">
        <v>4423</v>
      </c>
      <c r="F73" s="4">
        <v>2135</v>
      </c>
      <c r="G73" s="4">
        <v>1004</v>
      </c>
      <c r="H73" s="4">
        <v>513</v>
      </c>
      <c r="J73" s="316"/>
      <c r="K73" s="39">
        <v>12</v>
      </c>
      <c r="L73" s="4">
        <v>494</v>
      </c>
      <c r="M73" s="4">
        <v>367</v>
      </c>
      <c r="N73" s="4">
        <v>187</v>
      </c>
      <c r="O73" s="4">
        <v>105</v>
      </c>
      <c r="P73" s="4">
        <v>51</v>
      </c>
      <c r="R73" s="316"/>
      <c r="S73" s="39">
        <v>12</v>
      </c>
      <c r="T73" s="4">
        <v>14</v>
      </c>
      <c r="U73" s="4">
        <v>17</v>
      </c>
      <c r="V73" s="4">
        <v>16</v>
      </c>
      <c r="W73" s="4">
        <v>8</v>
      </c>
      <c r="X73" s="4">
        <v>4</v>
      </c>
    </row>
    <row r="74" spans="2:24" x14ac:dyDescent="0.25">
      <c r="B74" s="316"/>
      <c r="C74" s="39">
        <v>8</v>
      </c>
      <c r="D74" s="4">
        <v>339</v>
      </c>
      <c r="E74" s="4">
        <v>177</v>
      </c>
      <c r="F74" s="4">
        <v>78</v>
      </c>
      <c r="G74" s="4">
        <v>36</v>
      </c>
      <c r="H74" s="4">
        <v>17</v>
      </c>
      <c r="J74" s="316"/>
      <c r="K74" s="39">
        <v>8</v>
      </c>
      <c r="L74" s="4">
        <v>105</v>
      </c>
      <c r="M74" s="4">
        <v>73</v>
      </c>
      <c r="N74" s="4">
        <v>51</v>
      </c>
      <c r="O74" s="4">
        <v>21</v>
      </c>
      <c r="P74" s="4">
        <v>7</v>
      </c>
      <c r="R74" s="316"/>
      <c r="S74" s="39">
        <v>8</v>
      </c>
      <c r="T74" s="4">
        <v>1</v>
      </c>
      <c r="U74" s="4">
        <v>0</v>
      </c>
      <c r="V74" s="4">
        <v>0</v>
      </c>
      <c r="W74" s="4">
        <v>0</v>
      </c>
      <c r="X74" s="4">
        <v>0</v>
      </c>
    </row>
    <row r="75" spans="2:24" x14ac:dyDescent="0.25">
      <c r="B75" s="317"/>
      <c r="C75" s="39">
        <v>4</v>
      </c>
      <c r="D75" s="4">
        <v>0</v>
      </c>
      <c r="E75" s="4">
        <v>0</v>
      </c>
      <c r="F75" s="4">
        <v>0</v>
      </c>
      <c r="G75" s="4">
        <v>0</v>
      </c>
      <c r="H75" s="4">
        <v>0</v>
      </c>
      <c r="J75" s="317"/>
      <c r="K75" s="39">
        <v>4</v>
      </c>
      <c r="L75" s="4">
        <v>1</v>
      </c>
      <c r="M75" s="4">
        <v>2</v>
      </c>
      <c r="N75" s="4">
        <v>0</v>
      </c>
      <c r="O75" s="4">
        <v>0</v>
      </c>
      <c r="P75" s="4">
        <v>3</v>
      </c>
      <c r="R75" s="317"/>
      <c r="S75" s="39">
        <v>4</v>
      </c>
      <c r="T75" s="4">
        <v>0</v>
      </c>
      <c r="U75" s="4">
        <v>0</v>
      </c>
      <c r="V75" s="4">
        <v>0</v>
      </c>
      <c r="W75" s="4">
        <v>0</v>
      </c>
      <c r="X75" s="4">
        <v>0</v>
      </c>
    </row>
    <row r="76" spans="2:24" x14ac:dyDescent="0.25">
      <c r="B76" s="315">
        <v>1</v>
      </c>
      <c r="C76" s="39">
        <v>40</v>
      </c>
      <c r="D76" s="4">
        <v>527</v>
      </c>
      <c r="E76" s="4">
        <v>753</v>
      </c>
      <c r="F76" s="4">
        <v>597</v>
      </c>
      <c r="G76" s="4">
        <v>330</v>
      </c>
      <c r="H76" s="4">
        <v>171</v>
      </c>
      <c r="J76" s="315">
        <v>1</v>
      </c>
      <c r="K76" s="39">
        <v>40</v>
      </c>
      <c r="L76" s="4">
        <v>84</v>
      </c>
      <c r="M76" s="4">
        <v>137</v>
      </c>
      <c r="N76" s="4">
        <v>99</v>
      </c>
      <c r="O76" s="4">
        <v>76</v>
      </c>
      <c r="P76" s="4">
        <v>49</v>
      </c>
      <c r="R76" s="315">
        <v>1</v>
      </c>
      <c r="S76" s="39">
        <v>40</v>
      </c>
      <c r="T76" s="4">
        <v>28</v>
      </c>
      <c r="U76" s="4">
        <v>53</v>
      </c>
      <c r="V76" s="4">
        <v>42</v>
      </c>
      <c r="W76" s="4">
        <v>22</v>
      </c>
      <c r="X76" s="4">
        <v>15</v>
      </c>
    </row>
    <row r="77" spans="2:24" x14ac:dyDescent="0.25">
      <c r="B77" s="316"/>
      <c r="C77" s="39">
        <v>36</v>
      </c>
      <c r="D77" s="4">
        <v>407</v>
      </c>
      <c r="E77" s="4">
        <v>589</v>
      </c>
      <c r="F77" s="4">
        <v>477</v>
      </c>
      <c r="G77" s="4">
        <v>314</v>
      </c>
      <c r="H77" s="4">
        <v>192</v>
      </c>
      <c r="J77" s="316"/>
      <c r="K77" s="39">
        <v>36</v>
      </c>
      <c r="L77" s="4">
        <v>78</v>
      </c>
      <c r="M77" s="4">
        <v>145</v>
      </c>
      <c r="N77" s="4">
        <v>105</v>
      </c>
      <c r="O77" s="4">
        <v>98</v>
      </c>
      <c r="P77" s="4">
        <v>64</v>
      </c>
      <c r="R77" s="316"/>
      <c r="S77" s="39">
        <v>36</v>
      </c>
      <c r="T77" s="4">
        <v>43</v>
      </c>
      <c r="U77" s="4">
        <v>80</v>
      </c>
      <c r="V77" s="4">
        <v>74</v>
      </c>
      <c r="W77" s="4">
        <v>53</v>
      </c>
      <c r="X77" s="4">
        <v>34</v>
      </c>
    </row>
    <row r="78" spans="2:24" x14ac:dyDescent="0.25">
      <c r="B78" s="316"/>
      <c r="C78" s="39">
        <v>32</v>
      </c>
      <c r="D78" s="4">
        <v>375</v>
      </c>
      <c r="E78" s="4">
        <v>516</v>
      </c>
      <c r="F78" s="4">
        <v>466</v>
      </c>
      <c r="G78" s="4">
        <v>338</v>
      </c>
      <c r="H78" s="4">
        <v>179</v>
      </c>
      <c r="J78" s="316"/>
      <c r="K78" s="39">
        <v>32</v>
      </c>
      <c r="L78" s="4">
        <v>77</v>
      </c>
      <c r="M78" s="4">
        <v>112</v>
      </c>
      <c r="N78" s="4">
        <v>131</v>
      </c>
      <c r="O78" s="4">
        <v>99</v>
      </c>
      <c r="P78" s="4">
        <v>70</v>
      </c>
      <c r="R78" s="316"/>
      <c r="S78" s="39">
        <v>32</v>
      </c>
      <c r="T78" s="4">
        <v>37</v>
      </c>
      <c r="U78" s="4">
        <v>78</v>
      </c>
      <c r="V78" s="4">
        <v>74</v>
      </c>
      <c r="W78" s="4">
        <v>58</v>
      </c>
      <c r="X78" s="4">
        <v>41</v>
      </c>
    </row>
    <row r="79" spans="2:24" x14ac:dyDescent="0.25">
      <c r="B79" s="316"/>
      <c r="C79" s="39">
        <v>28</v>
      </c>
      <c r="D79" s="4">
        <v>381</v>
      </c>
      <c r="E79" s="4">
        <v>615</v>
      </c>
      <c r="F79" s="4">
        <v>626</v>
      </c>
      <c r="G79" s="4">
        <v>476</v>
      </c>
      <c r="H79" s="4">
        <v>277</v>
      </c>
      <c r="J79" s="316"/>
      <c r="K79" s="39">
        <v>28</v>
      </c>
      <c r="L79" s="4">
        <v>79</v>
      </c>
      <c r="M79" s="4">
        <v>166</v>
      </c>
      <c r="N79" s="4">
        <v>152</v>
      </c>
      <c r="O79" s="4">
        <v>124</v>
      </c>
      <c r="P79" s="4">
        <v>91</v>
      </c>
      <c r="R79" s="316"/>
      <c r="S79" s="39">
        <v>28</v>
      </c>
      <c r="T79" s="4">
        <v>33</v>
      </c>
      <c r="U79" s="4">
        <v>78</v>
      </c>
      <c r="V79" s="4">
        <v>93</v>
      </c>
      <c r="W79" s="4">
        <v>66</v>
      </c>
      <c r="X79" s="4">
        <v>59</v>
      </c>
    </row>
    <row r="80" spans="2:24" x14ac:dyDescent="0.25">
      <c r="B80" s="316"/>
      <c r="C80" s="39">
        <v>24</v>
      </c>
      <c r="D80" s="4">
        <v>460</v>
      </c>
      <c r="E80" s="4">
        <v>702</v>
      </c>
      <c r="F80" s="4">
        <v>790</v>
      </c>
      <c r="G80" s="4">
        <v>563</v>
      </c>
      <c r="H80" s="4">
        <v>337</v>
      </c>
      <c r="J80" s="316"/>
      <c r="K80" s="39">
        <v>24</v>
      </c>
      <c r="L80" s="4">
        <v>154</v>
      </c>
      <c r="M80" s="4">
        <v>237</v>
      </c>
      <c r="N80" s="4">
        <v>247</v>
      </c>
      <c r="O80" s="4">
        <v>189</v>
      </c>
      <c r="P80" s="4">
        <v>111</v>
      </c>
      <c r="R80" s="316"/>
      <c r="S80" s="39">
        <v>24</v>
      </c>
      <c r="T80" s="4">
        <v>79</v>
      </c>
      <c r="U80" s="4">
        <v>146</v>
      </c>
      <c r="V80" s="4">
        <v>166</v>
      </c>
      <c r="W80" s="4">
        <v>123</v>
      </c>
      <c r="X80" s="4">
        <v>87</v>
      </c>
    </row>
    <row r="81" spans="2:24" x14ac:dyDescent="0.25">
      <c r="B81" s="316"/>
      <c r="C81" s="39">
        <v>20</v>
      </c>
      <c r="D81" s="4">
        <v>1204</v>
      </c>
      <c r="E81" s="4">
        <v>2004</v>
      </c>
      <c r="F81" s="4">
        <v>2135</v>
      </c>
      <c r="G81" s="4">
        <v>1623</v>
      </c>
      <c r="H81" s="4">
        <v>931</v>
      </c>
      <c r="J81" s="316"/>
      <c r="K81" s="39">
        <v>20</v>
      </c>
      <c r="L81" s="4">
        <v>319</v>
      </c>
      <c r="M81" s="4">
        <v>577</v>
      </c>
      <c r="N81" s="4">
        <v>596</v>
      </c>
      <c r="O81" s="4">
        <v>454</v>
      </c>
      <c r="P81" s="4">
        <v>274</v>
      </c>
      <c r="R81" s="316"/>
      <c r="S81" s="39">
        <v>20</v>
      </c>
      <c r="T81" s="4">
        <v>129</v>
      </c>
      <c r="U81" s="4">
        <v>236</v>
      </c>
      <c r="V81" s="4">
        <v>271</v>
      </c>
      <c r="W81" s="4">
        <v>199</v>
      </c>
      <c r="X81" s="4">
        <v>141</v>
      </c>
    </row>
    <row r="82" spans="2:24" x14ac:dyDescent="0.25">
      <c r="B82" s="316"/>
      <c r="C82" s="39">
        <v>16</v>
      </c>
      <c r="D82" s="4">
        <v>3880</v>
      </c>
      <c r="E82" s="4">
        <v>6326</v>
      </c>
      <c r="F82" s="4">
        <v>6276</v>
      </c>
      <c r="G82" s="4">
        <v>4397</v>
      </c>
      <c r="H82" s="4">
        <v>2309</v>
      </c>
      <c r="J82" s="316"/>
      <c r="K82" s="39">
        <v>16</v>
      </c>
      <c r="L82" s="4">
        <v>959</v>
      </c>
      <c r="M82" s="4">
        <v>1573</v>
      </c>
      <c r="N82" s="4">
        <v>1614</v>
      </c>
      <c r="O82" s="4">
        <v>1142</v>
      </c>
      <c r="P82" s="4">
        <v>649</v>
      </c>
      <c r="R82" s="316"/>
      <c r="S82" s="39">
        <v>16</v>
      </c>
      <c r="T82" s="4">
        <v>327</v>
      </c>
      <c r="U82" s="4">
        <v>566</v>
      </c>
      <c r="V82" s="4">
        <v>596</v>
      </c>
      <c r="W82" s="4">
        <v>408</v>
      </c>
      <c r="X82" s="4">
        <v>239</v>
      </c>
    </row>
    <row r="83" spans="2:24" x14ac:dyDescent="0.25">
      <c r="B83" s="316"/>
      <c r="C83" s="39">
        <v>12</v>
      </c>
      <c r="D83" s="4">
        <v>6888</v>
      </c>
      <c r="E83" s="4">
        <v>9068</v>
      </c>
      <c r="F83" s="4">
        <v>7599</v>
      </c>
      <c r="G83" s="4">
        <v>4813</v>
      </c>
      <c r="H83" s="4">
        <v>2509</v>
      </c>
      <c r="J83" s="316"/>
      <c r="K83" s="39">
        <v>12</v>
      </c>
      <c r="L83" s="4">
        <v>1672</v>
      </c>
      <c r="M83" s="4">
        <v>2426</v>
      </c>
      <c r="N83" s="4">
        <v>2208</v>
      </c>
      <c r="O83" s="4">
        <v>1506</v>
      </c>
      <c r="P83" s="4">
        <v>903</v>
      </c>
      <c r="R83" s="316"/>
      <c r="S83" s="39">
        <v>12</v>
      </c>
      <c r="T83" s="4">
        <v>479</v>
      </c>
      <c r="U83" s="4">
        <v>761</v>
      </c>
      <c r="V83" s="4">
        <v>715</v>
      </c>
      <c r="W83" s="4">
        <v>551</v>
      </c>
      <c r="X83" s="4">
        <v>331</v>
      </c>
    </row>
    <row r="84" spans="2:24" x14ac:dyDescent="0.25">
      <c r="B84" s="316"/>
      <c r="C84" s="39">
        <v>8</v>
      </c>
      <c r="D84" s="4">
        <v>5950</v>
      </c>
      <c r="E84" s="4">
        <v>6790</v>
      </c>
      <c r="F84" s="4">
        <v>5330</v>
      </c>
      <c r="G84" s="4">
        <v>3307</v>
      </c>
      <c r="H84" s="4">
        <v>1747</v>
      </c>
      <c r="J84" s="316"/>
      <c r="K84" s="39">
        <v>8</v>
      </c>
      <c r="L84" s="4">
        <v>1238</v>
      </c>
      <c r="M84" s="4">
        <v>1446</v>
      </c>
      <c r="N84" s="4">
        <v>1195</v>
      </c>
      <c r="O84" s="4">
        <v>704</v>
      </c>
      <c r="P84" s="4">
        <v>429</v>
      </c>
      <c r="R84" s="316"/>
      <c r="S84" s="39">
        <v>8</v>
      </c>
      <c r="T84" s="4">
        <v>288</v>
      </c>
      <c r="U84" s="4">
        <v>494</v>
      </c>
      <c r="V84" s="4">
        <v>471</v>
      </c>
      <c r="W84" s="4">
        <v>324</v>
      </c>
      <c r="X84" s="4">
        <v>212</v>
      </c>
    </row>
    <row r="85" spans="2:24" x14ac:dyDescent="0.25">
      <c r="B85" s="317"/>
      <c r="C85" s="39">
        <v>4</v>
      </c>
      <c r="D85" s="4">
        <v>740</v>
      </c>
      <c r="E85" s="4">
        <v>881</v>
      </c>
      <c r="F85" s="4">
        <v>653</v>
      </c>
      <c r="G85" s="4">
        <v>388</v>
      </c>
      <c r="H85" s="4">
        <v>212</v>
      </c>
      <c r="J85" s="317"/>
      <c r="K85" s="39">
        <v>4</v>
      </c>
      <c r="L85" s="4">
        <v>152</v>
      </c>
      <c r="M85" s="4">
        <v>216</v>
      </c>
      <c r="N85" s="4">
        <v>214</v>
      </c>
      <c r="O85" s="4">
        <v>160</v>
      </c>
      <c r="P85" s="4">
        <v>97</v>
      </c>
      <c r="R85" s="317"/>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96" t="s">
        <v>2</v>
      </c>
      <c r="C87" s="298"/>
      <c r="D87" s="4">
        <f>SUM(D38:D86)</f>
        <v>101302</v>
      </c>
      <c r="E87" s="4">
        <f t="shared" ref="E87:H87" si="1">SUM(E38:E86)</f>
        <v>77973</v>
      </c>
      <c r="F87" s="4">
        <f t="shared" si="1"/>
        <v>51537</v>
      </c>
      <c r="G87" s="4">
        <f t="shared" si="1"/>
        <v>29959</v>
      </c>
      <c r="H87" s="4">
        <f t="shared" si="1"/>
        <v>15903</v>
      </c>
      <c r="J87" s="296" t="s">
        <v>2</v>
      </c>
      <c r="K87" s="298"/>
      <c r="L87" s="4">
        <f>SUM(L38:L86)</f>
        <v>13325</v>
      </c>
      <c r="M87" s="4">
        <f>SUM(M38:M86)</f>
        <v>15093</v>
      </c>
      <c r="N87" s="4">
        <f>SUM(N38:N86)</f>
        <v>13277</v>
      </c>
      <c r="O87" s="4">
        <f>SUM(O38:O86)</f>
        <v>9678</v>
      </c>
      <c r="P87" s="4">
        <f>SUM(P38:P86)</f>
        <v>6354</v>
      </c>
      <c r="R87" s="296" t="s">
        <v>2</v>
      </c>
      <c r="S87" s="298"/>
      <c r="T87" s="4">
        <f>SUM(T38:T86)</f>
        <v>2821</v>
      </c>
      <c r="U87" s="4">
        <f>SUM(U38:U86)</f>
        <v>5362</v>
      </c>
      <c r="V87" s="4">
        <f>SUM(V38:V86)</f>
        <v>6442</v>
      </c>
      <c r="W87" s="4">
        <f>SUM(W38:W86)</f>
        <v>5847</v>
      </c>
      <c r="X87" s="4">
        <f>SUM(X38:X86)</f>
        <v>4339</v>
      </c>
    </row>
    <row r="88" spans="2:24" x14ac:dyDescent="0.25">
      <c r="B88" s="296" t="s">
        <v>171</v>
      </c>
      <c r="C88" s="298"/>
      <c r="D88" s="4">
        <v>1939</v>
      </c>
      <c r="E88" s="4">
        <v>4955</v>
      </c>
      <c r="F88" s="4">
        <v>7938</v>
      </c>
      <c r="G88" s="4">
        <v>8966</v>
      </c>
      <c r="H88" s="4">
        <v>8003</v>
      </c>
      <c r="J88" s="296" t="s">
        <v>171</v>
      </c>
      <c r="K88" s="298"/>
      <c r="L88" s="4">
        <v>1939</v>
      </c>
      <c r="M88" s="4">
        <v>4955</v>
      </c>
      <c r="N88" s="4">
        <v>7938</v>
      </c>
      <c r="O88" s="4">
        <v>8966</v>
      </c>
      <c r="P88" s="4">
        <v>8003</v>
      </c>
      <c r="R88" s="296" t="s">
        <v>171</v>
      </c>
      <c r="S88" s="298"/>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dimension ref="B2:AH225"/>
  <sheetViews>
    <sheetView topLeftCell="A4" zoomScale="85" zoomScaleNormal="85" workbookViewId="0">
      <selection activeCell="AE40" sqref="AE40"/>
    </sheetView>
  </sheetViews>
  <sheetFormatPr defaultRowHeight="15" x14ac:dyDescent="0.25"/>
  <cols>
    <col min="6" max="6" width="9.140625" customWidth="1"/>
  </cols>
  <sheetData>
    <row r="2" spans="2:29" ht="18.75" x14ac:dyDescent="0.3">
      <c r="B2" s="250" t="s">
        <v>435</v>
      </c>
      <c r="C2" s="250"/>
      <c r="D2" s="250"/>
      <c r="E2" s="250"/>
      <c r="F2" s="250"/>
      <c r="G2" s="250"/>
      <c r="H2" s="250"/>
      <c r="I2" s="250"/>
      <c r="J2" s="250"/>
      <c r="K2" s="250"/>
      <c r="L2" s="250"/>
      <c r="M2" s="250"/>
      <c r="N2" s="250"/>
      <c r="O2" s="250"/>
      <c r="P2" s="250"/>
      <c r="Q2" s="250"/>
      <c r="R2" s="250"/>
      <c r="S2" s="250"/>
      <c r="T2" s="250"/>
      <c r="U2" s="250"/>
    </row>
    <row r="3" spans="2:29" ht="55.5" customHeight="1" x14ac:dyDescent="0.25">
      <c r="B3" s="319" t="s">
        <v>289</v>
      </c>
      <c r="C3" s="319"/>
      <c r="D3" s="319"/>
      <c r="E3" s="319"/>
      <c r="F3" s="319"/>
      <c r="G3" s="319"/>
      <c r="H3" s="319"/>
      <c r="I3" s="319"/>
      <c r="J3" s="319"/>
      <c r="K3" s="319"/>
      <c r="L3" s="319"/>
      <c r="M3" s="319"/>
      <c r="N3" s="319"/>
      <c r="O3" s="319"/>
      <c r="P3" s="319"/>
      <c r="Q3" s="319"/>
      <c r="R3" s="319"/>
      <c r="S3" s="319"/>
      <c r="T3" s="319"/>
      <c r="U3" s="319"/>
    </row>
    <row r="4" spans="2:29" ht="128.25" customHeight="1" x14ac:dyDescent="0.25">
      <c r="B4" s="319"/>
      <c r="C4" s="319"/>
      <c r="D4" s="319"/>
      <c r="E4" s="319"/>
      <c r="F4" s="319"/>
      <c r="G4" s="319"/>
      <c r="H4" s="319"/>
      <c r="I4" s="319"/>
      <c r="J4" s="319"/>
      <c r="K4" s="319"/>
      <c r="L4" s="319"/>
      <c r="M4" s="319"/>
      <c r="N4" s="319"/>
      <c r="O4" s="319"/>
      <c r="P4" s="319"/>
      <c r="Q4" s="319"/>
      <c r="R4" s="319"/>
      <c r="S4" s="319"/>
      <c r="T4" s="319"/>
      <c r="U4" s="319"/>
    </row>
    <row r="6" spans="2:29" x14ac:dyDescent="0.25">
      <c r="B6" s="244" t="s">
        <v>272</v>
      </c>
      <c r="C6" s="244"/>
      <c r="D6" s="244"/>
      <c r="E6" s="244"/>
      <c r="F6" s="244"/>
      <c r="G6" s="244"/>
      <c r="I6" s="253" t="s">
        <v>271</v>
      </c>
      <c r="J6" s="254"/>
      <c r="K6" s="254"/>
      <c r="L6" s="254"/>
      <c r="M6" s="254"/>
      <c r="N6" s="255"/>
      <c r="P6" s="244" t="s">
        <v>247</v>
      </c>
      <c r="Q6" s="244"/>
      <c r="R6" s="244"/>
      <c r="S6" s="244"/>
      <c r="T6" s="244"/>
      <c r="U6" s="244"/>
      <c r="W6" s="244" t="s">
        <v>230</v>
      </c>
      <c r="X6" s="244"/>
      <c r="Y6" s="244"/>
      <c r="Z6" s="244"/>
      <c r="AA6" s="244"/>
      <c r="AB6" s="244"/>
      <c r="AC6" s="244"/>
    </row>
    <row r="7" spans="2:29" x14ac:dyDescent="0.25">
      <c r="B7" s="248" t="s">
        <v>166</v>
      </c>
      <c r="C7" s="262" t="s">
        <v>22</v>
      </c>
      <c r="D7" s="262"/>
      <c r="E7" s="262"/>
      <c r="F7" s="262"/>
      <c r="G7" s="262"/>
      <c r="I7" s="263" t="s">
        <v>166</v>
      </c>
      <c r="J7" s="293" t="s">
        <v>22</v>
      </c>
      <c r="K7" s="294"/>
      <c r="L7" s="294"/>
      <c r="M7" s="294"/>
      <c r="N7" s="295"/>
      <c r="P7" s="263" t="s">
        <v>166</v>
      </c>
      <c r="Q7" s="293" t="s">
        <v>22</v>
      </c>
      <c r="R7" s="294"/>
      <c r="S7" s="294"/>
      <c r="T7" s="294"/>
      <c r="U7" s="295"/>
      <c r="W7" s="290" t="s">
        <v>2</v>
      </c>
      <c r="X7" s="290"/>
      <c r="Y7" s="262">
        <f>31971*4</f>
        <v>127884</v>
      </c>
      <c r="Z7" s="262"/>
      <c r="AA7" s="262"/>
      <c r="AB7" s="262"/>
      <c r="AC7" s="262"/>
    </row>
    <row r="8" spans="2:29" x14ac:dyDescent="0.25">
      <c r="B8" s="248"/>
      <c r="C8" s="2">
        <v>4</v>
      </c>
      <c r="D8" s="2">
        <v>6</v>
      </c>
      <c r="E8" s="2">
        <v>8</v>
      </c>
      <c r="F8" s="2">
        <v>10</v>
      </c>
      <c r="G8" s="2">
        <v>12</v>
      </c>
      <c r="I8" s="247"/>
      <c r="J8" s="2">
        <v>4</v>
      </c>
      <c r="K8" s="2">
        <v>6</v>
      </c>
      <c r="L8" s="2">
        <v>8</v>
      </c>
      <c r="M8" s="2">
        <v>10</v>
      </c>
      <c r="N8" s="2">
        <v>12</v>
      </c>
      <c r="P8" s="247"/>
      <c r="Q8" s="2">
        <v>4</v>
      </c>
      <c r="R8" s="2">
        <v>6</v>
      </c>
      <c r="S8" s="2">
        <v>8</v>
      </c>
      <c r="T8" s="2">
        <v>10</v>
      </c>
      <c r="U8" s="2">
        <v>12</v>
      </c>
      <c r="W8" s="290" t="s">
        <v>231</v>
      </c>
      <c r="X8" s="290"/>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63"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320"/>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320"/>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47"/>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90">
        <v>1</v>
      </c>
      <c r="X13" s="290"/>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90" t="s">
        <v>170</v>
      </c>
      <c r="X14" s="290"/>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44" t="s">
        <v>244</v>
      </c>
      <c r="X16" s="244"/>
      <c r="Y16" s="244"/>
      <c r="Z16" s="244"/>
      <c r="AA16" s="244"/>
      <c r="AB16" s="244"/>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321" t="s">
        <v>245</v>
      </c>
      <c r="X17" s="262" t="s">
        <v>22</v>
      </c>
      <c r="Y17" s="262"/>
      <c r="Z17" s="262"/>
      <c r="AA17" s="262"/>
      <c r="AB17" s="262"/>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321"/>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89" t="s">
        <v>282</v>
      </c>
      <c r="X23" s="289"/>
      <c r="Y23" s="289"/>
      <c r="Z23" s="289"/>
      <c r="AA23" s="289"/>
      <c r="AB23" s="289"/>
      <c r="AC23" s="289"/>
      <c r="AD23" s="289"/>
    </row>
    <row r="24" spans="2:34" x14ac:dyDescent="0.25">
      <c r="W24" s="296" t="s">
        <v>22</v>
      </c>
      <c r="X24" s="297"/>
      <c r="Y24" s="298"/>
      <c r="Z24" s="55">
        <v>4</v>
      </c>
      <c r="AA24" s="55">
        <v>6</v>
      </c>
      <c r="AB24" s="55">
        <v>8</v>
      </c>
      <c r="AC24" s="55">
        <v>10</v>
      </c>
      <c r="AD24" s="55">
        <v>12</v>
      </c>
      <c r="AE24" s="318" t="s">
        <v>288</v>
      </c>
      <c r="AF24" s="318"/>
    </row>
    <row r="25" spans="2:34" x14ac:dyDescent="0.25">
      <c r="B25" s="244" t="s">
        <v>248</v>
      </c>
      <c r="C25" s="244"/>
      <c r="D25" s="244"/>
      <c r="E25" s="244"/>
      <c r="F25" s="244"/>
      <c r="G25" s="244"/>
      <c r="I25" s="244" t="s">
        <v>249</v>
      </c>
      <c r="J25" s="244"/>
      <c r="K25" s="244"/>
      <c r="L25" s="244"/>
      <c r="M25" s="244"/>
      <c r="N25" s="244"/>
      <c r="P25" s="244" t="s">
        <v>250</v>
      </c>
      <c r="Q25" s="244"/>
      <c r="R25" s="244"/>
      <c r="S25" s="244"/>
      <c r="T25" s="244"/>
      <c r="U25" s="244"/>
      <c r="W25" s="2" t="s">
        <v>255</v>
      </c>
      <c r="X25" s="2"/>
      <c r="Y25" s="2"/>
      <c r="Z25" s="262">
        <v>9200</v>
      </c>
      <c r="AA25" s="262"/>
      <c r="AB25" s="262"/>
      <c r="AC25" s="262"/>
      <c r="AD25" s="262"/>
      <c r="AE25" s="318"/>
      <c r="AF25" s="318"/>
    </row>
    <row r="26" spans="2:34" x14ac:dyDescent="0.25">
      <c r="B26" s="248" t="s">
        <v>166</v>
      </c>
      <c r="C26" s="262" t="s">
        <v>22</v>
      </c>
      <c r="D26" s="262"/>
      <c r="E26" s="262"/>
      <c r="F26" s="262"/>
      <c r="G26" s="262"/>
      <c r="I26" s="248" t="s">
        <v>166</v>
      </c>
      <c r="J26" s="262" t="s">
        <v>22</v>
      </c>
      <c r="K26" s="262"/>
      <c r="L26" s="262"/>
      <c r="M26" s="262"/>
      <c r="N26" s="262"/>
      <c r="P26" s="248" t="s">
        <v>166</v>
      </c>
      <c r="Q26" s="262" t="s">
        <v>22</v>
      </c>
      <c r="R26" s="262"/>
      <c r="S26" s="262"/>
      <c r="T26" s="262"/>
      <c r="U26" s="262"/>
      <c r="V26" t="s">
        <v>269</v>
      </c>
      <c r="W26" s="259" t="s">
        <v>284</v>
      </c>
      <c r="X26" s="259"/>
      <c r="Y26" s="259"/>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48"/>
      <c r="C27" s="2">
        <v>4</v>
      </c>
      <c r="D27" s="2">
        <v>6</v>
      </c>
      <c r="E27" s="2">
        <v>8</v>
      </c>
      <c r="F27" s="2">
        <v>10</v>
      </c>
      <c r="G27" s="2">
        <v>12</v>
      </c>
      <c r="I27" s="248"/>
      <c r="J27" s="2">
        <v>4</v>
      </c>
      <c r="K27" s="2">
        <v>6</v>
      </c>
      <c r="L27" s="2">
        <v>8</v>
      </c>
      <c r="M27" s="2">
        <v>10</v>
      </c>
      <c r="N27" s="2">
        <v>12</v>
      </c>
      <c r="P27" s="248"/>
      <c r="Q27" s="2">
        <v>4</v>
      </c>
      <c r="R27" s="2">
        <v>6</v>
      </c>
      <c r="S27" s="2">
        <v>8</v>
      </c>
      <c r="T27" s="2">
        <v>10</v>
      </c>
      <c r="U27" s="2">
        <v>12</v>
      </c>
      <c r="W27" s="259" t="s">
        <v>285</v>
      </c>
      <c r="X27" s="259"/>
      <c r="Y27" s="259"/>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59" t="s">
        <v>256</v>
      </c>
      <c r="X28" s="259"/>
      <c r="Y28" s="259"/>
      <c r="Z28" s="262">
        <v>3900</v>
      </c>
      <c r="AA28" s="262"/>
      <c r="AB28" s="262"/>
      <c r="AC28" s="262"/>
      <c r="AD28" s="262"/>
      <c r="AE28" s="322" t="s">
        <v>287</v>
      </c>
      <c r="AF28" s="312"/>
      <c r="AG28" s="312"/>
      <c r="AH28" s="312"/>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59" t="s">
        <v>286</v>
      </c>
      <c r="X29" s="259"/>
      <c r="Y29" s="259"/>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59" t="s">
        <v>257</v>
      </c>
      <c r="X30" s="259"/>
      <c r="Y30" s="259"/>
      <c r="Z30" s="262">
        <v>-1300</v>
      </c>
      <c r="AA30" s="262"/>
      <c r="AB30" s="262"/>
      <c r="AC30" s="262"/>
      <c r="AD30" s="262"/>
      <c r="AE30" s="322" t="s">
        <v>265</v>
      </c>
      <c r="AF30" s="312"/>
      <c r="AG30" s="312"/>
      <c r="AH30" s="312"/>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59" t="s">
        <v>280</v>
      </c>
      <c r="X31" s="259"/>
      <c r="Y31" s="259"/>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59" t="s">
        <v>281</v>
      </c>
      <c r="X32" s="259"/>
      <c r="Y32" s="259"/>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59" t="s">
        <v>266</v>
      </c>
      <c r="X33" s="259"/>
      <c r="Y33" s="259"/>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89" t="s">
        <v>264</v>
      </c>
      <c r="X35" s="289"/>
      <c r="Y35" s="289"/>
      <c r="Z35" s="289"/>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59" t="s">
        <v>283</v>
      </c>
      <c r="X36" s="259"/>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59" t="s">
        <v>263</v>
      </c>
      <c r="X40" s="259"/>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59" t="s">
        <v>267</v>
      </c>
      <c r="X41" s="259"/>
      <c r="Y41" s="4">
        <v>9200</v>
      </c>
      <c r="Z41" s="4">
        <f>Y41*1.5</f>
        <v>13800</v>
      </c>
    </row>
    <row r="44" spans="2:30" ht="18.75" x14ac:dyDescent="0.3">
      <c r="B44" s="250" t="s">
        <v>46</v>
      </c>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c r="AA44" s="250"/>
      <c r="AB44" s="250"/>
    </row>
    <row r="45" spans="2:30" x14ac:dyDescent="0.25">
      <c r="Q45" s="46"/>
      <c r="R45" s="46"/>
      <c r="S45" s="46"/>
      <c r="T45" s="46"/>
      <c r="U45" s="46"/>
    </row>
    <row r="46" spans="2:30" x14ac:dyDescent="0.25">
      <c r="B46" s="244" t="s">
        <v>223</v>
      </c>
      <c r="C46" s="244"/>
      <c r="D46" s="244"/>
      <c r="E46" s="244"/>
      <c r="F46" s="244"/>
      <c r="G46" s="244"/>
      <c r="I46" s="244" t="s">
        <v>209</v>
      </c>
      <c r="J46" s="244"/>
      <c r="K46" s="244"/>
      <c r="L46" s="244"/>
      <c r="M46" s="244"/>
      <c r="N46" s="244"/>
      <c r="P46" s="244" t="s">
        <v>209</v>
      </c>
      <c r="Q46" s="244"/>
      <c r="R46" s="244"/>
      <c r="S46" s="244"/>
      <c r="T46" s="244"/>
      <c r="U46" s="244"/>
      <c r="W46" s="244" t="s">
        <v>237</v>
      </c>
      <c r="X46" s="244"/>
      <c r="Y46" s="244"/>
      <c r="Z46" s="244"/>
      <c r="AA46" s="244"/>
      <c r="AB46" s="244"/>
    </row>
    <row r="47" spans="2:30" x14ac:dyDescent="0.25">
      <c r="B47" s="248" t="s">
        <v>166</v>
      </c>
      <c r="C47" s="262" t="s">
        <v>22</v>
      </c>
      <c r="D47" s="262"/>
      <c r="E47" s="262"/>
      <c r="F47" s="262"/>
      <c r="G47" s="262"/>
      <c r="I47" s="248" t="s">
        <v>166</v>
      </c>
      <c r="J47" s="262" t="s">
        <v>22</v>
      </c>
      <c r="K47" s="262"/>
      <c r="L47" s="262"/>
      <c r="M47" s="262"/>
      <c r="N47" s="262"/>
      <c r="P47" s="248" t="s">
        <v>166</v>
      </c>
      <c r="Q47" s="262" t="s">
        <v>22</v>
      </c>
      <c r="R47" s="262"/>
      <c r="S47" s="262"/>
      <c r="T47" s="262"/>
      <c r="U47" s="262"/>
      <c r="W47" s="248" t="s">
        <v>166</v>
      </c>
      <c r="X47" s="262" t="s">
        <v>22</v>
      </c>
      <c r="Y47" s="262"/>
      <c r="Z47" s="262"/>
      <c r="AA47" s="262"/>
      <c r="AB47" s="262"/>
    </row>
    <row r="48" spans="2:30" x14ac:dyDescent="0.25">
      <c r="B48" s="248"/>
      <c r="C48" s="2">
        <v>4</v>
      </c>
      <c r="D48" s="2">
        <v>6</v>
      </c>
      <c r="E48" s="2">
        <v>8</v>
      </c>
      <c r="F48" s="2">
        <v>10</v>
      </c>
      <c r="G48" s="2">
        <v>12</v>
      </c>
      <c r="I48" s="248"/>
      <c r="J48" s="2">
        <v>4</v>
      </c>
      <c r="K48" s="2">
        <v>6</v>
      </c>
      <c r="L48" s="2">
        <v>8</v>
      </c>
      <c r="M48" s="2">
        <v>10</v>
      </c>
      <c r="N48" s="2">
        <v>12</v>
      </c>
      <c r="P48" s="248"/>
      <c r="Q48" s="2">
        <v>4</v>
      </c>
      <c r="R48" s="2">
        <v>6</v>
      </c>
      <c r="S48" s="2">
        <v>8</v>
      </c>
      <c r="T48" s="2">
        <v>10</v>
      </c>
      <c r="U48" s="2">
        <v>12</v>
      </c>
      <c r="W48" s="248"/>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53" t="s">
        <v>237</v>
      </c>
      <c r="C63" s="254"/>
      <c r="D63" s="254"/>
      <c r="E63" s="254"/>
      <c r="F63" s="254"/>
      <c r="G63" s="255"/>
      <c r="I63" s="244" t="s">
        <v>210</v>
      </c>
      <c r="J63" s="244"/>
      <c r="K63" s="244"/>
      <c r="L63" s="244"/>
      <c r="M63" s="244"/>
      <c r="N63" s="244"/>
      <c r="P63" s="244" t="s">
        <v>210</v>
      </c>
      <c r="Q63" s="244"/>
      <c r="R63" s="244"/>
      <c r="S63" s="244"/>
      <c r="T63" s="244"/>
      <c r="U63" s="244"/>
      <c r="W63" s="244" t="s">
        <v>233</v>
      </c>
      <c r="X63" s="244"/>
      <c r="Y63" s="244"/>
      <c r="Z63" s="244"/>
      <c r="AA63" s="244"/>
      <c r="AB63" s="244"/>
    </row>
    <row r="64" spans="2:28" x14ac:dyDescent="0.25">
      <c r="B64" s="2" t="s">
        <v>22</v>
      </c>
      <c r="C64" s="4">
        <v>4</v>
      </c>
      <c r="D64" s="4">
        <v>6</v>
      </c>
      <c r="E64" s="4">
        <v>8</v>
      </c>
      <c r="F64" s="4">
        <v>10</v>
      </c>
      <c r="G64" s="4">
        <v>12</v>
      </c>
      <c r="I64" s="248" t="s">
        <v>166</v>
      </c>
      <c r="J64" s="262" t="s">
        <v>22</v>
      </c>
      <c r="K64" s="262"/>
      <c r="L64" s="262"/>
      <c r="M64" s="262"/>
      <c r="N64" s="262"/>
      <c r="P64" s="248" t="s">
        <v>166</v>
      </c>
      <c r="Q64" s="262" t="s">
        <v>22</v>
      </c>
      <c r="R64" s="262"/>
      <c r="S64" s="262"/>
      <c r="T64" s="262"/>
      <c r="U64" s="262"/>
      <c r="W64" s="248" t="s">
        <v>166</v>
      </c>
      <c r="X64" s="262" t="s">
        <v>22</v>
      </c>
      <c r="Y64" s="262"/>
      <c r="Z64" s="262"/>
      <c r="AA64" s="262"/>
      <c r="AB64" s="262"/>
    </row>
    <row r="65" spans="2:28" x14ac:dyDescent="0.25">
      <c r="B65" s="2" t="s">
        <v>25</v>
      </c>
      <c r="C65" s="43">
        <v>0.8</v>
      </c>
      <c r="D65" s="43">
        <v>0.62068965517241381</v>
      </c>
      <c r="E65" s="43">
        <v>0.65454545454545454</v>
      </c>
      <c r="F65" s="43">
        <v>0.60759493670886067</v>
      </c>
      <c r="G65" s="43">
        <v>0.51851851851851849</v>
      </c>
      <c r="I65" s="248"/>
      <c r="J65" s="2">
        <v>4</v>
      </c>
      <c r="K65" s="2">
        <v>6</v>
      </c>
      <c r="L65" s="2">
        <v>8</v>
      </c>
      <c r="M65" s="2">
        <v>10</v>
      </c>
      <c r="N65" s="2">
        <v>12</v>
      </c>
      <c r="P65" s="248"/>
      <c r="Q65" s="2">
        <v>4</v>
      </c>
      <c r="R65" s="2">
        <v>6</v>
      </c>
      <c r="S65" s="2">
        <v>8</v>
      </c>
      <c r="T65" s="2">
        <v>10</v>
      </c>
      <c r="U65" s="2">
        <v>12</v>
      </c>
      <c r="W65" s="248"/>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53" t="s">
        <v>290</v>
      </c>
      <c r="C70" s="254"/>
      <c r="D70" s="254"/>
      <c r="E70" s="254"/>
      <c r="F70" s="254"/>
      <c r="G70" s="255"/>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44" t="s">
        <v>222</v>
      </c>
      <c r="C81" s="244"/>
      <c r="D81" s="244"/>
      <c r="E81" s="244"/>
      <c r="F81" s="244"/>
      <c r="G81" s="244"/>
      <c r="I81" s="244" t="s">
        <v>211</v>
      </c>
      <c r="J81" s="244"/>
      <c r="K81" s="244"/>
      <c r="L81" s="244"/>
      <c r="M81" s="244"/>
      <c r="N81" s="244"/>
      <c r="P81" s="244" t="s">
        <v>211</v>
      </c>
      <c r="Q81" s="244"/>
      <c r="R81" s="244"/>
      <c r="S81" s="244"/>
      <c r="T81" s="244"/>
      <c r="U81" s="244"/>
      <c r="W81" s="244" t="s">
        <v>238</v>
      </c>
      <c r="X81" s="244"/>
      <c r="Y81" s="244"/>
      <c r="Z81" s="244"/>
      <c r="AA81" s="244"/>
      <c r="AB81" s="244"/>
    </row>
    <row r="82" spans="2:28" x14ac:dyDescent="0.25">
      <c r="B82" s="248" t="s">
        <v>166</v>
      </c>
      <c r="C82" s="262" t="s">
        <v>22</v>
      </c>
      <c r="D82" s="262"/>
      <c r="E82" s="262"/>
      <c r="F82" s="262"/>
      <c r="G82" s="262"/>
      <c r="I82" s="248" t="s">
        <v>166</v>
      </c>
      <c r="J82" s="262" t="s">
        <v>22</v>
      </c>
      <c r="K82" s="262"/>
      <c r="L82" s="262"/>
      <c r="M82" s="262"/>
      <c r="N82" s="262"/>
      <c r="P82" s="248" t="s">
        <v>166</v>
      </c>
      <c r="Q82" s="262" t="s">
        <v>22</v>
      </c>
      <c r="R82" s="262"/>
      <c r="S82" s="262"/>
      <c r="T82" s="262"/>
      <c r="U82" s="262"/>
      <c r="W82" s="248" t="s">
        <v>166</v>
      </c>
      <c r="X82" s="262" t="s">
        <v>22</v>
      </c>
      <c r="Y82" s="262"/>
      <c r="Z82" s="262"/>
      <c r="AA82" s="262"/>
      <c r="AB82" s="262"/>
    </row>
    <row r="83" spans="2:28" x14ac:dyDescent="0.25">
      <c r="B83" s="248"/>
      <c r="C83" s="2">
        <v>4</v>
      </c>
      <c r="D83" s="2">
        <v>6</v>
      </c>
      <c r="E83" s="2">
        <v>8</v>
      </c>
      <c r="F83" s="2">
        <v>10</v>
      </c>
      <c r="G83" s="2">
        <v>12</v>
      </c>
      <c r="I83" s="248"/>
      <c r="J83" s="2">
        <v>4</v>
      </c>
      <c r="K83" s="2">
        <v>6</v>
      </c>
      <c r="L83" s="2">
        <v>8</v>
      </c>
      <c r="M83" s="2">
        <v>10</v>
      </c>
      <c r="N83" s="2">
        <v>12</v>
      </c>
      <c r="P83" s="248"/>
      <c r="Q83" s="2">
        <v>4</v>
      </c>
      <c r="R83" s="2">
        <v>6</v>
      </c>
      <c r="S83" s="2">
        <v>8</v>
      </c>
      <c r="T83" s="2">
        <v>10</v>
      </c>
      <c r="U83" s="2">
        <v>12</v>
      </c>
      <c r="W83" s="248"/>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53" t="s">
        <v>224</v>
      </c>
      <c r="C99" s="254"/>
      <c r="D99" s="254"/>
      <c r="E99" s="254"/>
      <c r="F99" s="254"/>
      <c r="G99" s="255"/>
      <c r="I99" s="244" t="s">
        <v>216</v>
      </c>
      <c r="J99" s="244"/>
      <c r="K99" s="244"/>
      <c r="L99" s="244"/>
      <c r="M99" s="244"/>
      <c r="N99" s="244"/>
      <c r="P99" s="244" t="s">
        <v>216</v>
      </c>
      <c r="Q99" s="244"/>
      <c r="R99" s="244"/>
      <c r="S99" s="244"/>
      <c r="T99" s="244"/>
      <c r="U99" s="244"/>
    </row>
    <row r="100" spans="2:21" x14ac:dyDescent="0.25">
      <c r="B100" s="248" t="s">
        <v>166</v>
      </c>
      <c r="C100" s="262" t="s">
        <v>22</v>
      </c>
      <c r="D100" s="262"/>
      <c r="E100" s="262"/>
      <c r="F100" s="262"/>
      <c r="G100" s="262"/>
      <c r="I100" s="248" t="s">
        <v>166</v>
      </c>
      <c r="J100" s="262" t="s">
        <v>22</v>
      </c>
      <c r="K100" s="262"/>
      <c r="L100" s="262"/>
      <c r="M100" s="262"/>
      <c r="N100" s="262"/>
      <c r="P100" s="248" t="s">
        <v>166</v>
      </c>
      <c r="Q100" s="262" t="s">
        <v>22</v>
      </c>
      <c r="R100" s="262"/>
      <c r="S100" s="262"/>
      <c r="T100" s="262"/>
      <c r="U100" s="262"/>
    </row>
    <row r="101" spans="2:21" x14ac:dyDescent="0.25">
      <c r="B101" s="248"/>
      <c r="C101" s="2">
        <v>4</v>
      </c>
      <c r="D101" s="2">
        <v>6</v>
      </c>
      <c r="E101" s="2">
        <v>8</v>
      </c>
      <c r="F101" s="2">
        <v>10</v>
      </c>
      <c r="G101" s="2">
        <v>12</v>
      </c>
      <c r="I101" s="248"/>
      <c r="J101" s="2">
        <v>4</v>
      </c>
      <c r="K101" s="2">
        <v>6</v>
      </c>
      <c r="L101" s="2">
        <v>8</v>
      </c>
      <c r="M101" s="2">
        <v>10</v>
      </c>
      <c r="N101" s="2">
        <v>12</v>
      </c>
      <c r="P101" s="248"/>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44" t="s">
        <v>217</v>
      </c>
      <c r="C117" s="244"/>
      <c r="D117" s="244"/>
      <c r="E117" s="244"/>
      <c r="F117" s="244"/>
      <c r="G117" s="244"/>
      <c r="I117" s="244" t="s">
        <v>212</v>
      </c>
      <c r="J117" s="244"/>
      <c r="K117" s="244"/>
      <c r="L117" s="244"/>
      <c r="M117" s="244"/>
      <c r="N117" s="244"/>
      <c r="P117" s="244" t="s">
        <v>212</v>
      </c>
      <c r="Q117" s="244"/>
      <c r="R117" s="244"/>
      <c r="S117" s="244"/>
      <c r="T117" s="244"/>
      <c r="U117" s="244"/>
      <c r="W117" s="244" t="s">
        <v>234</v>
      </c>
      <c r="X117" s="244"/>
      <c r="Y117" s="244"/>
      <c r="Z117" s="244"/>
      <c r="AA117" s="244"/>
      <c r="AB117" s="244"/>
    </row>
    <row r="118" spans="2:28" x14ac:dyDescent="0.25">
      <c r="B118" s="248" t="s">
        <v>166</v>
      </c>
      <c r="C118" s="262" t="s">
        <v>22</v>
      </c>
      <c r="D118" s="262"/>
      <c r="E118" s="262"/>
      <c r="F118" s="262"/>
      <c r="G118" s="262"/>
      <c r="I118" s="248" t="s">
        <v>166</v>
      </c>
      <c r="J118" s="262" t="s">
        <v>22</v>
      </c>
      <c r="K118" s="262"/>
      <c r="L118" s="262"/>
      <c r="M118" s="262"/>
      <c r="N118" s="262"/>
      <c r="P118" s="248" t="s">
        <v>166</v>
      </c>
      <c r="Q118" s="262" t="s">
        <v>22</v>
      </c>
      <c r="R118" s="262"/>
      <c r="S118" s="262"/>
      <c r="T118" s="262"/>
      <c r="U118" s="262"/>
      <c r="W118" s="248" t="s">
        <v>166</v>
      </c>
      <c r="X118" s="262" t="s">
        <v>22</v>
      </c>
      <c r="Y118" s="262"/>
      <c r="Z118" s="262"/>
      <c r="AA118" s="262"/>
      <c r="AB118" s="262"/>
    </row>
    <row r="119" spans="2:28" x14ac:dyDescent="0.25">
      <c r="B119" s="248"/>
      <c r="C119" s="2">
        <v>4</v>
      </c>
      <c r="D119" s="2">
        <v>6</v>
      </c>
      <c r="E119" s="2">
        <v>8</v>
      </c>
      <c r="F119" s="2">
        <v>10</v>
      </c>
      <c r="G119" s="2">
        <v>12</v>
      </c>
      <c r="I119" s="248"/>
      <c r="J119" s="2">
        <v>4</v>
      </c>
      <c r="K119" s="2">
        <v>6</v>
      </c>
      <c r="L119" s="2">
        <v>8</v>
      </c>
      <c r="M119" s="2">
        <v>10</v>
      </c>
      <c r="N119" s="2">
        <v>12</v>
      </c>
      <c r="P119" s="248"/>
      <c r="Q119" s="2">
        <v>4</v>
      </c>
      <c r="R119" s="2">
        <v>6</v>
      </c>
      <c r="S119" s="2">
        <v>8</v>
      </c>
      <c r="T119" s="2">
        <v>10</v>
      </c>
      <c r="U119" s="2">
        <v>12</v>
      </c>
      <c r="W119" s="248"/>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44" t="s">
        <v>214</v>
      </c>
      <c r="J135" s="244"/>
      <c r="K135" s="244"/>
      <c r="L135" s="244"/>
      <c r="M135" s="244"/>
      <c r="N135" s="244"/>
      <c r="P135" s="244" t="s">
        <v>214</v>
      </c>
      <c r="Q135" s="244"/>
      <c r="R135" s="244"/>
      <c r="S135" s="244"/>
      <c r="T135" s="244"/>
      <c r="U135" s="244"/>
      <c r="W135" s="244" t="s">
        <v>233</v>
      </c>
      <c r="X135" s="244"/>
      <c r="Y135" s="244"/>
      <c r="Z135" s="244"/>
      <c r="AA135" s="244"/>
      <c r="AB135" s="244"/>
    </row>
    <row r="136" spans="2:28" x14ac:dyDescent="0.25">
      <c r="I136" s="248" t="s">
        <v>166</v>
      </c>
      <c r="J136" s="262" t="s">
        <v>22</v>
      </c>
      <c r="K136" s="262"/>
      <c r="L136" s="262"/>
      <c r="M136" s="262"/>
      <c r="N136" s="262"/>
      <c r="P136" s="248" t="s">
        <v>166</v>
      </c>
      <c r="Q136" s="262" t="s">
        <v>22</v>
      </c>
      <c r="R136" s="262"/>
      <c r="S136" s="262"/>
      <c r="T136" s="262"/>
      <c r="U136" s="262"/>
      <c r="W136" s="248" t="s">
        <v>166</v>
      </c>
      <c r="X136" s="262" t="s">
        <v>22</v>
      </c>
      <c r="Y136" s="262"/>
      <c r="Z136" s="262"/>
      <c r="AA136" s="262"/>
      <c r="AB136" s="262"/>
    </row>
    <row r="137" spans="2:28" x14ac:dyDescent="0.25">
      <c r="I137" s="248"/>
      <c r="J137" s="2">
        <v>4</v>
      </c>
      <c r="K137" s="2">
        <v>6</v>
      </c>
      <c r="L137" s="2">
        <v>8</v>
      </c>
      <c r="M137" s="2">
        <v>10</v>
      </c>
      <c r="N137" s="2">
        <v>12</v>
      </c>
      <c r="P137" s="248"/>
      <c r="Q137" s="2">
        <v>4</v>
      </c>
      <c r="R137" s="2">
        <v>6</v>
      </c>
      <c r="S137" s="2">
        <v>8</v>
      </c>
      <c r="T137" s="2">
        <v>10</v>
      </c>
      <c r="U137" s="2">
        <v>12</v>
      </c>
      <c r="W137" s="248"/>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44" t="s">
        <v>218</v>
      </c>
      <c r="C154" s="244"/>
      <c r="D154" s="244"/>
      <c r="E154" s="244"/>
      <c r="F154" s="244"/>
      <c r="G154" s="244"/>
      <c r="I154" s="244" t="s">
        <v>213</v>
      </c>
      <c r="J154" s="244"/>
      <c r="K154" s="244"/>
      <c r="L154" s="244"/>
      <c r="M154" s="244"/>
      <c r="N154" s="244"/>
      <c r="P154" s="244" t="s">
        <v>213</v>
      </c>
      <c r="Q154" s="244"/>
      <c r="R154" s="244"/>
      <c r="S154" s="244"/>
      <c r="T154" s="244"/>
      <c r="U154" s="244"/>
      <c r="W154" s="244" t="s">
        <v>235</v>
      </c>
      <c r="X154" s="244"/>
      <c r="Y154" s="244"/>
      <c r="Z154" s="244"/>
      <c r="AA154" s="244"/>
      <c r="AB154" s="244"/>
    </row>
    <row r="155" spans="2:28" x14ac:dyDescent="0.25">
      <c r="B155" s="248" t="s">
        <v>166</v>
      </c>
      <c r="C155" s="262" t="s">
        <v>22</v>
      </c>
      <c r="D155" s="262"/>
      <c r="E155" s="262"/>
      <c r="F155" s="262"/>
      <c r="G155" s="262"/>
      <c r="I155" s="248" t="s">
        <v>166</v>
      </c>
      <c r="J155" s="262" t="s">
        <v>22</v>
      </c>
      <c r="K155" s="262"/>
      <c r="L155" s="262"/>
      <c r="M155" s="262"/>
      <c r="N155" s="262"/>
      <c r="P155" s="248" t="s">
        <v>166</v>
      </c>
      <c r="Q155" s="262" t="s">
        <v>22</v>
      </c>
      <c r="R155" s="262"/>
      <c r="S155" s="262"/>
      <c r="T155" s="262"/>
      <c r="U155" s="262"/>
      <c r="W155" s="248" t="s">
        <v>166</v>
      </c>
      <c r="X155" s="262" t="s">
        <v>22</v>
      </c>
      <c r="Y155" s="262"/>
      <c r="Z155" s="262"/>
      <c r="AA155" s="262"/>
      <c r="AB155" s="262"/>
    </row>
    <row r="156" spans="2:28" x14ac:dyDescent="0.25">
      <c r="B156" s="248"/>
      <c r="C156" s="2">
        <v>4</v>
      </c>
      <c r="D156" s="2">
        <v>6</v>
      </c>
      <c r="E156" s="2">
        <v>8</v>
      </c>
      <c r="F156" s="2">
        <v>10</v>
      </c>
      <c r="G156" s="2">
        <v>12</v>
      </c>
      <c r="I156" s="248"/>
      <c r="J156" s="2">
        <v>4</v>
      </c>
      <c r="K156" s="2">
        <v>6</v>
      </c>
      <c r="L156" s="2">
        <v>8</v>
      </c>
      <c r="M156" s="2">
        <v>10</v>
      </c>
      <c r="N156" s="2">
        <v>12</v>
      </c>
      <c r="P156" s="248"/>
      <c r="Q156" s="2">
        <v>4</v>
      </c>
      <c r="R156" s="2">
        <v>6</v>
      </c>
      <c r="S156" s="2">
        <v>8</v>
      </c>
      <c r="T156" s="2">
        <v>10</v>
      </c>
      <c r="U156" s="2">
        <v>12</v>
      </c>
      <c r="W156" s="248"/>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44" t="s">
        <v>215</v>
      </c>
      <c r="J172" s="244"/>
      <c r="K172" s="244"/>
      <c r="L172" s="244"/>
      <c r="M172" s="244"/>
      <c r="N172" s="244"/>
      <c r="P172" s="244" t="s">
        <v>215</v>
      </c>
      <c r="Q172" s="244"/>
      <c r="R172" s="244"/>
      <c r="S172" s="244"/>
      <c r="T172" s="244"/>
      <c r="U172" s="244"/>
      <c r="W172" s="244" t="s">
        <v>233</v>
      </c>
      <c r="X172" s="244"/>
      <c r="Y172" s="244"/>
      <c r="Z172" s="244"/>
      <c r="AA172" s="244"/>
      <c r="AB172" s="244"/>
    </row>
    <row r="173" spans="2:28" x14ac:dyDescent="0.25">
      <c r="I173" s="248" t="s">
        <v>166</v>
      </c>
      <c r="J173" s="262" t="s">
        <v>22</v>
      </c>
      <c r="K173" s="262"/>
      <c r="L173" s="262"/>
      <c r="M173" s="262"/>
      <c r="N173" s="262"/>
      <c r="P173" s="248" t="s">
        <v>166</v>
      </c>
      <c r="Q173" s="262" t="s">
        <v>22</v>
      </c>
      <c r="R173" s="262"/>
      <c r="S173" s="262"/>
      <c r="T173" s="262"/>
      <c r="U173" s="262"/>
      <c r="W173" s="248" t="s">
        <v>166</v>
      </c>
      <c r="X173" s="262" t="s">
        <v>22</v>
      </c>
      <c r="Y173" s="262"/>
      <c r="Z173" s="262"/>
      <c r="AA173" s="262"/>
      <c r="AB173" s="262"/>
    </row>
    <row r="174" spans="2:28" x14ac:dyDescent="0.25">
      <c r="I174" s="248"/>
      <c r="J174" s="2">
        <v>4</v>
      </c>
      <c r="K174" s="2">
        <v>6</v>
      </c>
      <c r="L174" s="2">
        <v>8</v>
      </c>
      <c r="M174" s="2">
        <v>10</v>
      </c>
      <c r="N174" s="2">
        <v>12</v>
      </c>
      <c r="P174" s="248"/>
      <c r="Q174" s="2">
        <v>4</v>
      </c>
      <c r="R174" s="2">
        <v>6</v>
      </c>
      <c r="S174" s="2">
        <v>8</v>
      </c>
      <c r="T174" s="2">
        <v>10</v>
      </c>
      <c r="U174" s="2">
        <v>12</v>
      </c>
      <c r="W174" s="248"/>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53" t="s">
        <v>219</v>
      </c>
      <c r="C191" s="254"/>
      <c r="D191" s="254"/>
      <c r="E191" s="254"/>
      <c r="F191" s="254"/>
      <c r="G191" s="255"/>
      <c r="I191" s="244" t="s">
        <v>220</v>
      </c>
      <c r="J191" s="244"/>
      <c r="K191" s="244"/>
      <c r="L191" s="244"/>
      <c r="M191" s="244"/>
      <c r="N191" s="244"/>
      <c r="P191" s="244" t="s">
        <v>220</v>
      </c>
      <c r="Q191" s="244"/>
      <c r="R191" s="244"/>
      <c r="S191" s="244"/>
      <c r="T191" s="244"/>
      <c r="U191" s="244"/>
      <c r="W191" s="244" t="s">
        <v>236</v>
      </c>
      <c r="X191" s="244"/>
      <c r="Y191" s="244"/>
      <c r="Z191" s="244"/>
      <c r="AA191" s="244"/>
      <c r="AB191" s="244"/>
    </row>
    <row r="192" spans="2:28" x14ac:dyDescent="0.25">
      <c r="B192" s="248" t="s">
        <v>166</v>
      </c>
      <c r="C192" s="262" t="s">
        <v>22</v>
      </c>
      <c r="D192" s="262"/>
      <c r="E192" s="262"/>
      <c r="F192" s="262"/>
      <c r="G192" s="262"/>
      <c r="I192" s="248" t="s">
        <v>166</v>
      </c>
      <c r="J192" s="262" t="s">
        <v>22</v>
      </c>
      <c r="K192" s="262"/>
      <c r="L192" s="262"/>
      <c r="M192" s="262"/>
      <c r="N192" s="262"/>
      <c r="P192" s="248" t="s">
        <v>166</v>
      </c>
      <c r="Q192" s="262" t="s">
        <v>22</v>
      </c>
      <c r="R192" s="262"/>
      <c r="S192" s="262"/>
      <c r="T192" s="262"/>
      <c r="U192" s="262"/>
      <c r="W192" s="248" t="s">
        <v>166</v>
      </c>
      <c r="X192" s="262" t="s">
        <v>22</v>
      </c>
      <c r="Y192" s="262"/>
      <c r="Z192" s="262"/>
      <c r="AA192" s="262"/>
      <c r="AB192" s="262"/>
    </row>
    <row r="193" spans="2:28" x14ac:dyDescent="0.25">
      <c r="B193" s="248"/>
      <c r="C193" s="2">
        <v>4</v>
      </c>
      <c r="D193" s="2">
        <v>6</v>
      </c>
      <c r="E193" s="2">
        <v>8</v>
      </c>
      <c r="F193" s="2">
        <v>10</v>
      </c>
      <c r="G193" s="2">
        <v>12</v>
      </c>
      <c r="I193" s="248"/>
      <c r="J193" s="2">
        <v>4</v>
      </c>
      <c r="K193" s="2">
        <v>6</v>
      </c>
      <c r="L193" s="2">
        <v>8</v>
      </c>
      <c r="M193" s="2">
        <v>10</v>
      </c>
      <c r="N193" s="2">
        <v>12</v>
      </c>
      <c r="P193" s="248"/>
      <c r="Q193" s="2">
        <v>4</v>
      </c>
      <c r="R193" s="2">
        <v>6</v>
      </c>
      <c r="S193" s="2">
        <v>8</v>
      </c>
      <c r="T193" s="2">
        <v>10</v>
      </c>
      <c r="U193" s="2">
        <v>12</v>
      </c>
      <c r="W193" s="248"/>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44" t="s">
        <v>221</v>
      </c>
      <c r="J209" s="244"/>
      <c r="K209" s="244"/>
      <c r="L209" s="244"/>
      <c r="M209" s="244"/>
      <c r="N209" s="244"/>
      <c r="P209" s="244" t="s">
        <v>221</v>
      </c>
      <c r="Q209" s="244"/>
      <c r="R209" s="244"/>
      <c r="S209" s="244"/>
      <c r="T209" s="244"/>
      <c r="U209" s="244"/>
      <c r="W209" s="244" t="s">
        <v>233</v>
      </c>
      <c r="X209" s="244"/>
      <c r="Y209" s="244"/>
      <c r="Z209" s="244"/>
      <c r="AA209" s="244"/>
      <c r="AB209" s="244"/>
    </row>
    <row r="210" spans="9:28" x14ac:dyDescent="0.25">
      <c r="I210" s="248" t="s">
        <v>166</v>
      </c>
      <c r="J210" s="262" t="s">
        <v>22</v>
      </c>
      <c r="K210" s="262"/>
      <c r="L210" s="262"/>
      <c r="M210" s="262"/>
      <c r="N210" s="262"/>
      <c r="P210" s="248" t="s">
        <v>166</v>
      </c>
      <c r="Q210" s="262" t="s">
        <v>22</v>
      </c>
      <c r="R210" s="262"/>
      <c r="S210" s="262"/>
      <c r="T210" s="262"/>
      <c r="U210" s="262"/>
      <c r="W210" s="248" t="s">
        <v>166</v>
      </c>
      <c r="X210" s="262" t="s">
        <v>22</v>
      </c>
      <c r="Y210" s="262"/>
      <c r="Z210" s="262"/>
      <c r="AA210" s="262"/>
      <c r="AB210" s="262"/>
    </row>
    <row r="211" spans="9:28" x14ac:dyDescent="0.25">
      <c r="I211" s="248"/>
      <c r="J211" s="2">
        <v>4</v>
      </c>
      <c r="K211" s="2">
        <v>6</v>
      </c>
      <c r="L211" s="2">
        <v>8</v>
      </c>
      <c r="M211" s="2">
        <v>10</v>
      </c>
      <c r="N211" s="2">
        <v>12</v>
      </c>
      <c r="P211" s="248"/>
      <c r="Q211" s="2">
        <v>4</v>
      </c>
      <c r="R211" s="2">
        <v>6</v>
      </c>
      <c r="S211" s="2">
        <v>8</v>
      </c>
      <c r="T211" s="2">
        <v>10</v>
      </c>
      <c r="U211" s="2">
        <v>12</v>
      </c>
      <c r="W211" s="248"/>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69" priority="1" operator="between">
      <formula>-100</formula>
      <formula>100</formula>
    </cfRule>
    <cfRule type="cellIs" dxfId="68" priority="6" operator="lessThan">
      <formula>0</formula>
    </cfRule>
    <cfRule type="cellIs" dxfId="67"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50" t="s">
        <v>493</v>
      </c>
      <c r="C2" s="250"/>
      <c r="D2" s="250"/>
      <c r="E2" s="250"/>
      <c r="F2" s="250"/>
      <c r="G2" s="250"/>
      <c r="H2" s="250"/>
      <c r="I2" s="250"/>
      <c r="J2" s="250"/>
      <c r="K2" s="250"/>
      <c r="L2" s="250"/>
      <c r="M2" s="250"/>
      <c r="N2" s="250"/>
      <c r="O2" s="250"/>
      <c r="P2" s="250"/>
      <c r="Q2" s="250"/>
      <c r="R2" s="250"/>
      <c r="S2" s="250"/>
      <c r="T2" s="250"/>
    </row>
    <row r="3" spans="2:34" ht="55.5" customHeight="1" x14ac:dyDescent="0.25">
      <c r="B3" s="260" t="s">
        <v>494</v>
      </c>
      <c r="C3" s="260"/>
      <c r="D3" s="260"/>
      <c r="E3" s="260"/>
      <c r="F3" s="260"/>
      <c r="G3" s="260"/>
      <c r="H3" s="260"/>
      <c r="I3" s="260"/>
      <c r="J3" s="260"/>
      <c r="K3" s="260"/>
      <c r="L3" s="260"/>
      <c r="M3" s="260"/>
      <c r="N3" s="260"/>
      <c r="O3" s="260"/>
      <c r="P3" s="260"/>
      <c r="Q3" s="260"/>
      <c r="R3" s="260"/>
      <c r="S3" s="260"/>
      <c r="T3" s="260"/>
    </row>
    <row r="4" spans="2:34" ht="75.75" customHeight="1" x14ac:dyDescent="0.25">
      <c r="B4" s="260"/>
      <c r="C4" s="260"/>
      <c r="D4" s="260"/>
      <c r="E4" s="260"/>
      <c r="F4" s="260"/>
      <c r="G4" s="260"/>
      <c r="H4" s="260"/>
      <c r="I4" s="260"/>
      <c r="J4" s="260"/>
      <c r="K4" s="260"/>
      <c r="L4" s="260"/>
      <c r="M4" s="260"/>
      <c r="N4" s="260"/>
      <c r="O4" s="260"/>
      <c r="P4" s="260"/>
      <c r="Q4" s="260"/>
      <c r="R4" s="260"/>
      <c r="S4" s="260"/>
      <c r="T4" s="260"/>
    </row>
    <row r="6" spans="2:34" x14ac:dyDescent="0.25">
      <c r="K6" t="s">
        <v>496</v>
      </c>
      <c r="W6" s="244" t="s">
        <v>468</v>
      </c>
      <c r="X6" s="244"/>
      <c r="Y6" s="244"/>
      <c r="Z6" s="244"/>
      <c r="AA6" s="244"/>
      <c r="AB6" s="244"/>
      <c r="AC6" s="244"/>
      <c r="AD6" s="244"/>
      <c r="AE6" s="244"/>
      <c r="AF6" s="244"/>
      <c r="AG6" s="244"/>
      <c r="AH6" s="244"/>
    </row>
    <row r="7" spans="2:34" x14ac:dyDescent="0.25">
      <c r="C7" s="253" t="s">
        <v>453</v>
      </c>
      <c r="D7" s="254"/>
      <c r="E7" s="255"/>
      <c r="F7" s="253" t="s">
        <v>454</v>
      </c>
      <c r="G7" s="254"/>
      <c r="H7" s="255"/>
      <c r="K7" s="244" t="s">
        <v>455</v>
      </c>
      <c r="L7" s="244"/>
      <c r="M7" s="244"/>
      <c r="N7" s="244"/>
      <c r="O7" s="244"/>
      <c r="P7" s="244"/>
      <c r="Q7" s="244"/>
      <c r="R7" s="244"/>
      <c r="S7" s="244"/>
      <c r="T7" s="244"/>
      <c r="W7" s="290" t="s">
        <v>483</v>
      </c>
      <c r="X7" s="290"/>
      <c r="Y7" s="290"/>
      <c r="Z7" s="290"/>
      <c r="AA7" s="290" t="s">
        <v>484</v>
      </c>
      <c r="AB7" s="290"/>
      <c r="AC7" s="290"/>
      <c r="AD7" s="290"/>
      <c r="AE7" s="290" t="s">
        <v>485</v>
      </c>
      <c r="AF7" s="290"/>
      <c r="AG7" s="290"/>
      <c r="AH7" s="290"/>
    </row>
    <row r="8" spans="2:34" x14ac:dyDescent="0.25">
      <c r="B8" s="100" t="s">
        <v>22</v>
      </c>
      <c r="C8" s="100" t="s">
        <v>449</v>
      </c>
      <c r="D8" s="100" t="s">
        <v>450</v>
      </c>
      <c r="E8" s="100" t="s">
        <v>451</v>
      </c>
      <c r="F8" s="100" t="s">
        <v>449</v>
      </c>
      <c r="G8" s="100" t="s">
        <v>450</v>
      </c>
      <c r="H8" s="100" t="s">
        <v>451</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486</v>
      </c>
      <c r="X8" s="100" t="s">
        <v>487</v>
      </c>
      <c r="Y8" s="100" t="s">
        <v>488</v>
      </c>
      <c r="Z8" s="100" t="s">
        <v>489</v>
      </c>
      <c r="AA8" s="100" t="s">
        <v>486</v>
      </c>
      <c r="AB8" s="100" t="s">
        <v>487</v>
      </c>
      <c r="AC8" s="100" t="s">
        <v>488</v>
      </c>
      <c r="AD8" s="100" t="s">
        <v>489</v>
      </c>
      <c r="AE8" s="100" t="s">
        <v>486</v>
      </c>
      <c r="AF8" s="100" t="s">
        <v>487</v>
      </c>
      <c r="AG8" s="100" t="s">
        <v>488</v>
      </c>
      <c r="AH8" s="100" t="s">
        <v>489</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244" t="s">
        <v>481</v>
      </c>
      <c r="D27" s="244"/>
      <c r="E27" s="244"/>
      <c r="F27" s="244"/>
      <c r="G27" s="244"/>
      <c r="H27" s="244"/>
      <c r="I27" s="244"/>
      <c r="J27" s="244"/>
      <c r="K27" s="244"/>
      <c r="L27" s="244"/>
      <c r="M27" s="244"/>
      <c r="N27" s="244"/>
      <c r="Q27" s="244" t="s">
        <v>482</v>
      </c>
      <c r="R27" s="244"/>
      <c r="S27" s="244"/>
      <c r="T27" s="244"/>
      <c r="U27" s="244"/>
      <c r="V27" s="244"/>
      <c r="W27" s="244"/>
      <c r="X27" s="244"/>
      <c r="Y27" s="244"/>
      <c r="Z27" s="244"/>
      <c r="AA27" s="244"/>
      <c r="AB27" s="244"/>
    </row>
    <row r="28" spans="2:34" x14ac:dyDescent="0.25">
      <c r="C28" s="290" t="s">
        <v>490</v>
      </c>
      <c r="D28" s="290"/>
      <c r="E28" s="290"/>
      <c r="F28" s="290"/>
      <c r="G28" s="290" t="s">
        <v>491</v>
      </c>
      <c r="H28" s="290"/>
      <c r="I28" s="290"/>
      <c r="J28" s="290"/>
      <c r="K28" s="290" t="s">
        <v>492</v>
      </c>
      <c r="L28" s="290"/>
      <c r="M28" s="290"/>
      <c r="N28" s="290"/>
      <c r="Q28" s="290" t="s">
        <v>490</v>
      </c>
      <c r="R28" s="290"/>
      <c r="S28" s="290"/>
      <c r="T28" s="290"/>
      <c r="U28" s="290" t="s">
        <v>491</v>
      </c>
      <c r="V28" s="290"/>
      <c r="W28" s="290"/>
      <c r="X28" s="290"/>
      <c r="Y28" s="290" t="s">
        <v>492</v>
      </c>
      <c r="Z28" s="290"/>
      <c r="AA28" s="290"/>
      <c r="AB28" s="290"/>
    </row>
    <row r="29" spans="2:34" x14ac:dyDescent="0.25">
      <c r="B29" s="100" t="s">
        <v>22</v>
      </c>
      <c r="C29" s="100" t="s">
        <v>469</v>
      </c>
      <c r="D29" s="100" t="s">
        <v>470</v>
      </c>
      <c r="E29" s="100" t="s">
        <v>471</v>
      </c>
      <c r="F29" s="100" t="s">
        <v>472</v>
      </c>
      <c r="G29" s="100" t="s">
        <v>473</v>
      </c>
      <c r="H29" s="100" t="s">
        <v>474</v>
      </c>
      <c r="I29" s="100" t="s">
        <v>475</v>
      </c>
      <c r="J29" s="100" t="s">
        <v>476</v>
      </c>
      <c r="K29" s="100" t="s">
        <v>477</v>
      </c>
      <c r="L29" s="100" t="s">
        <v>478</v>
      </c>
      <c r="M29" s="100" t="s">
        <v>479</v>
      </c>
      <c r="N29" s="100" t="s">
        <v>480</v>
      </c>
      <c r="P29" s="100" t="s">
        <v>22</v>
      </c>
      <c r="Q29" s="100" t="s">
        <v>469</v>
      </c>
      <c r="R29" s="100" t="s">
        <v>470</v>
      </c>
      <c r="S29" s="100" t="s">
        <v>471</v>
      </c>
      <c r="T29" s="100" t="s">
        <v>472</v>
      </c>
      <c r="U29" s="100" t="s">
        <v>473</v>
      </c>
      <c r="V29" s="100" t="s">
        <v>474</v>
      </c>
      <c r="W29" s="100" t="s">
        <v>475</v>
      </c>
      <c r="X29" s="100" t="s">
        <v>476</v>
      </c>
      <c r="Y29" s="100" t="s">
        <v>477</v>
      </c>
      <c r="Z29" s="100" t="s">
        <v>478</v>
      </c>
      <c r="AA29" s="100" t="s">
        <v>479</v>
      </c>
      <c r="AB29" s="100" t="s">
        <v>480</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250" t="s">
        <v>46</v>
      </c>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c r="AA49" s="250"/>
      <c r="AB49" s="250"/>
      <c r="AC49" s="250"/>
      <c r="AD49" s="250"/>
      <c r="AE49" s="250"/>
      <c r="AF49" s="250"/>
      <c r="AG49" s="250"/>
      <c r="AH49" s="250"/>
      <c r="AI49" s="250"/>
      <c r="AJ49" s="250"/>
      <c r="AK49" s="250"/>
      <c r="AL49" s="250"/>
      <c r="AM49" s="250"/>
      <c r="AN49" s="250"/>
      <c r="AO49" s="250"/>
      <c r="AP49" s="250"/>
    </row>
    <row r="51" spans="2:57" x14ac:dyDescent="0.25">
      <c r="B51" s="4" t="s">
        <v>495</v>
      </c>
      <c r="C51" s="102" t="s">
        <v>453</v>
      </c>
      <c r="D51" s="102"/>
      <c r="E51" s="102"/>
      <c r="F51" s="102" t="s">
        <v>454</v>
      </c>
      <c r="G51" s="102"/>
      <c r="H51" s="102"/>
      <c r="I51" s="102" t="s">
        <v>455</v>
      </c>
      <c r="J51" s="102"/>
      <c r="K51" s="102"/>
      <c r="L51" s="102"/>
      <c r="M51" s="102"/>
      <c r="N51" s="102"/>
      <c r="O51" s="102"/>
      <c r="P51" s="102"/>
      <c r="Q51" s="102"/>
      <c r="R51" s="102"/>
      <c r="S51" s="102"/>
      <c r="T51" s="102"/>
      <c r="U51" s="102"/>
      <c r="V51" s="102" t="s">
        <v>468</v>
      </c>
      <c r="W51" s="102"/>
      <c r="X51" s="102"/>
      <c r="Y51" s="102"/>
      <c r="Z51" s="102"/>
      <c r="AA51" s="102"/>
      <c r="AB51" s="102"/>
      <c r="AC51" s="102"/>
      <c r="AD51" s="102"/>
      <c r="AE51" s="102"/>
      <c r="AF51" s="102"/>
      <c r="AG51" s="102"/>
      <c r="AH51" s="4" t="s">
        <v>481</v>
      </c>
      <c r="AI51" s="4"/>
      <c r="AJ51" s="4"/>
      <c r="AK51" s="4"/>
      <c r="AL51" s="4"/>
      <c r="AM51" s="4"/>
      <c r="AN51" s="4"/>
      <c r="AO51" s="4"/>
      <c r="AP51" s="4"/>
      <c r="AQ51" s="4"/>
      <c r="AR51" s="4"/>
      <c r="AS51" s="4"/>
      <c r="AT51" s="4" t="s">
        <v>482</v>
      </c>
      <c r="AU51" s="4"/>
      <c r="AV51" s="4"/>
      <c r="AW51" s="4"/>
      <c r="AX51" s="4"/>
      <c r="AY51" s="4"/>
      <c r="AZ51" s="4"/>
      <c r="BA51" s="4"/>
      <c r="BB51" s="4"/>
      <c r="BC51" s="4"/>
      <c r="BD51" s="4"/>
      <c r="BE51" s="4"/>
    </row>
    <row r="52" spans="2:57" x14ac:dyDescent="0.25">
      <c r="B52" s="4" t="s">
        <v>22</v>
      </c>
      <c r="C52" s="4" t="s">
        <v>449</v>
      </c>
      <c r="D52" s="4" t="s">
        <v>450</v>
      </c>
      <c r="E52" s="4" t="s">
        <v>451</v>
      </c>
      <c r="F52" s="4" t="s">
        <v>449</v>
      </c>
      <c r="G52" s="4" t="s">
        <v>450</v>
      </c>
      <c r="H52" s="4" t="s">
        <v>451</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456</v>
      </c>
      <c r="W52" s="4" t="s">
        <v>457</v>
      </c>
      <c r="X52" s="4" t="s">
        <v>458</v>
      </c>
      <c r="Y52" s="4" t="s">
        <v>459</v>
      </c>
      <c r="Z52" s="4" t="s">
        <v>460</v>
      </c>
      <c r="AA52" s="4" t="s">
        <v>461</v>
      </c>
      <c r="AB52" s="4" t="s">
        <v>462</v>
      </c>
      <c r="AC52" s="4" t="s">
        <v>463</v>
      </c>
      <c r="AD52" s="4" t="s">
        <v>464</v>
      </c>
      <c r="AE52" s="4" t="s">
        <v>465</v>
      </c>
      <c r="AF52" s="4" t="s">
        <v>466</v>
      </c>
      <c r="AG52" s="4" t="s">
        <v>467</v>
      </c>
      <c r="AH52" s="4" t="s">
        <v>469</v>
      </c>
      <c r="AI52" s="4" t="s">
        <v>470</v>
      </c>
      <c r="AJ52" s="4" t="s">
        <v>471</v>
      </c>
      <c r="AK52" s="4" t="s">
        <v>472</v>
      </c>
      <c r="AL52" s="4" t="s">
        <v>473</v>
      </c>
      <c r="AM52" s="4" t="s">
        <v>474</v>
      </c>
      <c r="AN52" s="4" t="s">
        <v>475</v>
      </c>
      <c r="AO52" s="4" t="s">
        <v>476</v>
      </c>
      <c r="AP52" s="4" t="s">
        <v>477</v>
      </c>
      <c r="AQ52" s="4" t="s">
        <v>478</v>
      </c>
      <c r="AR52" s="4" t="s">
        <v>479</v>
      </c>
      <c r="AS52" s="4" t="s">
        <v>480</v>
      </c>
      <c r="AT52" s="4" t="s">
        <v>469</v>
      </c>
      <c r="AU52" s="4" t="s">
        <v>470</v>
      </c>
      <c r="AV52" s="4" t="s">
        <v>471</v>
      </c>
      <c r="AW52" s="4" t="s">
        <v>472</v>
      </c>
      <c r="AX52" s="4" t="s">
        <v>473</v>
      </c>
      <c r="AY52" s="4" t="s">
        <v>474</v>
      </c>
      <c r="AZ52" s="4" t="s">
        <v>475</v>
      </c>
      <c r="BA52" s="4" t="s">
        <v>476</v>
      </c>
      <c r="BB52" s="4" t="s">
        <v>477</v>
      </c>
      <c r="BC52" s="4" t="s">
        <v>478</v>
      </c>
      <c r="BD52" s="4" t="s">
        <v>479</v>
      </c>
      <c r="BE52" s="4" t="s">
        <v>480</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445</v>
      </c>
      <c r="C70" s="4" t="s">
        <v>446</v>
      </c>
      <c r="D70" s="4" t="s">
        <v>447</v>
      </c>
      <c r="E70" s="4" t="s">
        <v>448</v>
      </c>
      <c r="F70" s="4" t="s">
        <v>449</v>
      </c>
      <c r="G70" s="4" t="s">
        <v>450</v>
      </c>
      <c r="H70" s="4" t="s">
        <v>451</v>
      </c>
      <c r="I70" s="4">
        <v>0</v>
      </c>
      <c r="J70" s="4">
        <v>0.5</v>
      </c>
      <c r="K70" s="4">
        <v>0.9</v>
      </c>
      <c r="L70" s="4">
        <v>1</v>
      </c>
      <c r="M70" s="4">
        <v>1.1599999999999999</v>
      </c>
      <c r="N70" s="4">
        <v>1.24</v>
      </c>
      <c r="O70" s="4">
        <v>2</v>
      </c>
      <c r="P70" s="4">
        <v>2.2400000000000002</v>
      </c>
      <c r="Q70" s="4">
        <v>2.4</v>
      </c>
      <c r="R70" s="4">
        <v>3</v>
      </c>
      <c r="S70" s="4">
        <v>3.32</v>
      </c>
      <c r="T70" s="4">
        <v>3.52</v>
      </c>
      <c r="U70" s="4">
        <v>4</v>
      </c>
      <c r="V70" s="4" t="s">
        <v>456</v>
      </c>
      <c r="W70" s="4" t="s">
        <v>457</v>
      </c>
      <c r="X70" s="4" t="s">
        <v>458</v>
      </c>
      <c r="Y70" s="4" t="s">
        <v>459</v>
      </c>
      <c r="Z70" s="4" t="s">
        <v>460</v>
      </c>
      <c r="AA70" s="4" t="s">
        <v>461</v>
      </c>
      <c r="AB70" s="4" t="s">
        <v>462</v>
      </c>
      <c r="AC70" s="4" t="s">
        <v>463</v>
      </c>
      <c r="AD70" s="4" t="s">
        <v>464</v>
      </c>
      <c r="AE70" s="4" t="s">
        <v>465</v>
      </c>
      <c r="AF70" s="4" t="s">
        <v>466</v>
      </c>
      <c r="AG70" s="4" t="s">
        <v>467</v>
      </c>
      <c r="AH70" s="4" t="s">
        <v>469</v>
      </c>
      <c r="AI70" s="4" t="s">
        <v>470</v>
      </c>
      <c r="AJ70" s="4" t="s">
        <v>471</v>
      </c>
      <c r="AK70" s="4" t="s">
        <v>472</v>
      </c>
      <c r="AL70" s="4" t="s">
        <v>473</v>
      </c>
      <c r="AM70" s="4" t="s">
        <v>474</v>
      </c>
      <c r="AN70" s="4" t="s">
        <v>475</v>
      </c>
      <c r="AO70" s="4" t="s">
        <v>476</v>
      </c>
      <c r="AP70" s="4" t="s">
        <v>477</v>
      </c>
      <c r="AQ70" s="4" t="s">
        <v>478</v>
      </c>
      <c r="AR70" s="4" t="s">
        <v>479</v>
      </c>
      <c r="AS70" s="4" t="s">
        <v>480</v>
      </c>
      <c r="AT70" s="4" t="s">
        <v>469</v>
      </c>
      <c r="AU70" s="4" t="s">
        <v>470</v>
      </c>
      <c r="AV70" s="4" t="s">
        <v>471</v>
      </c>
      <c r="AW70" s="4" t="s">
        <v>472</v>
      </c>
      <c r="AX70" s="4" t="s">
        <v>473</v>
      </c>
      <c r="AY70" s="4" t="s">
        <v>474</v>
      </c>
      <c r="AZ70" s="4" t="s">
        <v>475</v>
      </c>
      <c r="BA70" s="4" t="s">
        <v>476</v>
      </c>
      <c r="BB70" s="4" t="s">
        <v>477</v>
      </c>
      <c r="BC70" s="4" t="s">
        <v>478</v>
      </c>
      <c r="BD70" s="4" t="s">
        <v>479</v>
      </c>
      <c r="BE70" s="4" t="s">
        <v>480</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452</v>
      </c>
      <c r="C88" s="4" t="s">
        <v>446</v>
      </c>
      <c r="D88" s="4" t="s">
        <v>447</v>
      </c>
      <c r="E88" s="4" t="s">
        <v>448</v>
      </c>
      <c r="F88" s="4" t="s">
        <v>449</v>
      </c>
      <c r="G88" s="4" t="s">
        <v>450</v>
      </c>
      <c r="H88" s="4" t="s">
        <v>451</v>
      </c>
      <c r="I88" s="4">
        <v>0</v>
      </c>
      <c r="J88" s="4">
        <v>0.5</v>
      </c>
      <c r="K88" s="4">
        <v>0.9</v>
      </c>
      <c r="L88" s="4">
        <v>1</v>
      </c>
      <c r="M88" s="4">
        <v>1.1599999999999999</v>
      </c>
      <c r="N88" s="4">
        <v>1.24</v>
      </c>
      <c r="O88" s="4">
        <v>2</v>
      </c>
      <c r="P88" s="4">
        <v>2.2400000000000002</v>
      </c>
      <c r="Q88" s="4">
        <v>2.4</v>
      </c>
      <c r="R88" s="4">
        <v>3</v>
      </c>
      <c r="S88" s="4">
        <v>3.32</v>
      </c>
      <c r="T88" s="4">
        <v>3.52</v>
      </c>
      <c r="U88" s="4">
        <v>4</v>
      </c>
      <c r="V88" s="4" t="s">
        <v>456</v>
      </c>
      <c r="W88" s="4" t="s">
        <v>457</v>
      </c>
      <c r="X88" s="4" t="s">
        <v>458</v>
      </c>
      <c r="Y88" s="4" t="s">
        <v>459</v>
      </c>
      <c r="Z88" s="4" t="s">
        <v>460</v>
      </c>
      <c r="AA88" s="4" t="s">
        <v>461</v>
      </c>
      <c r="AB88" s="4" t="s">
        <v>462</v>
      </c>
      <c r="AC88" s="4" t="s">
        <v>463</v>
      </c>
      <c r="AD88" s="4" t="s">
        <v>464</v>
      </c>
      <c r="AE88" s="4" t="s">
        <v>465</v>
      </c>
      <c r="AF88" s="4" t="s">
        <v>466</v>
      </c>
      <c r="AG88" s="4" t="s">
        <v>467</v>
      </c>
      <c r="AH88" s="4" t="s">
        <v>469</v>
      </c>
      <c r="AI88" s="4" t="s">
        <v>470</v>
      </c>
      <c r="AJ88" s="4" t="s">
        <v>471</v>
      </c>
      <c r="AK88" s="4" t="s">
        <v>472</v>
      </c>
      <c r="AL88" s="4" t="s">
        <v>473</v>
      </c>
      <c r="AM88" s="4" t="s">
        <v>474</v>
      </c>
      <c r="AN88" s="4" t="s">
        <v>475</v>
      </c>
      <c r="AO88" s="4" t="s">
        <v>476</v>
      </c>
      <c r="AP88" s="4" t="s">
        <v>477</v>
      </c>
      <c r="AQ88" s="4" t="s">
        <v>478</v>
      </c>
      <c r="AR88" s="4" t="s">
        <v>479</v>
      </c>
      <c r="AS88" s="4" t="s">
        <v>480</v>
      </c>
      <c r="AT88" s="4" t="s">
        <v>469</v>
      </c>
      <c r="AU88" s="4" t="s">
        <v>470</v>
      </c>
      <c r="AV88" s="4" t="s">
        <v>471</v>
      </c>
      <c r="AW88" s="4" t="s">
        <v>472</v>
      </c>
      <c r="AX88" s="4" t="s">
        <v>473</v>
      </c>
      <c r="AY88" s="4" t="s">
        <v>474</v>
      </c>
      <c r="AZ88" s="4" t="s">
        <v>475</v>
      </c>
      <c r="BA88" s="4" t="s">
        <v>476</v>
      </c>
      <c r="BB88" s="4" t="s">
        <v>477</v>
      </c>
      <c r="BC88" s="4" t="s">
        <v>478</v>
      </c>
      <c r="BD88" s="4" t="s">
        <v>479</v>
      </c>
      <c r="BE88" s="4" t="s">
        <v>480</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66" priority="16" operator="greaterThan">
      <formula>0.8</formula>
    </cfRule>
    <cfRule type="cellIs" dxfId="65" priority="18" operator="lessThan">
      <formula>0.5</formula>
    </cfRule>
  </conditionalFormatting>
  <conditionalFormatting sqref="K9:T25">
    <cfRule type="cellIs" dxfId="64" priority="9" operator="greaterThan">
      <formula>0.8</formula>
    </cfRule>
    <cfRule type="cellIs" dxfId="63" priority="10" operator="lessThan">
      <formula>0.5</formula>
    </cfRule>
  </conditionalFormatting>
  <conditionalFormatting sqref="W9:AH25">
    <cfRule type="cellIs" dxfId="62" priority="7" operator="greaterThan">
      <formula>0.8</formula>
    </cfRule>
    <cfRule type="cellIs" dxfId="61" priority="8" operator="lessThan">
      <formula>0.5</formula>
    </cfRule>
  </conditionalFormatting>
  <conditionalFormatting sqref="C30:N46">
    <cfRule type="cellIs" dxfId="60" priority="3" operator="greaterThan">
      <formula>0.8</formula>
    </cfRule>
    <cfRule type="cellIs" dxfId="59" priority="4" operator="lessThan">
      <formula>0.5</formula>
    </cfRule>
  </conditionalFormatting>
  <conditionalFormatting sqref="Q30:AB46">
    <cfRule type="cellIs" dxfId="58" priority="1" operator="greaterThan">
      <formula>0.8</formula>
    </cfRule>
    <cfRule type="cellIs" dxfId="57" priority="2" operator="lessThan">
      <formula>0.5</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dimension ref="B2:AF108"/>
  <sheetViews>
    <sheetView zoomScale="85" zoomScaleNormal="85" workbookViewId="0">
      <selection activeCell="AH21" sqref="AH21"/>
    </sheetView>
  </sheetViews>
  <sheetFormatPr defaultRowHeight="15" x14ac:dyDescent="0.25"/>
  <cols>
    <col min="2" max="26" width="9.140625" customWidth="1"/>
  </cols>
  <sheetData>
    <row r="2" spans="2:32" ht="18.75" x14ac:dyDescent="0.3">
      <c r="B2" s="250" t="s">
        <v>639</v>
      </c>
      <c r="C2" s="250"/>
      <c r="D2" s="250"/>
      <c r="E2" s="250"/>
      <c r="F2" s="250"/>
      <c r="G2" s="250"/>
      <c r="H2" s="250"/>
      <c r="I2" s="250"/>
      <c r="J2" s="250"/>
      <c r="K2" s="250"/>
      <c r="L2" s="250"/>
      <c r="M2" s="250"/>
      <c r="N2" s="250"/>
      <c r="O2" s="250"/>
      <c r="P2" s="250"/>
      <c r="Q2" s="250"/>
      <c r="R2" s="250"/>
      <c r="S2" s="250"/>
      <c r="T2" s="250"/>
      <c r="U2" s="250"/>
      <c r="V2" s="250"/>
      <c r="W2" s="250"/>
      <c r="X2" s="250"/>
      <c r="Y2" s="250"/>
      <c r="Z2" s="250"/>
    </row>
    <row r="3" spans="2:32" ht="58.5" customHeight="1" x14ac:dyDescent="0.25">
      <c r="B3" s="260" t="s">
        <v>594</v>
      </c>
      <c r="C3" s="261"/>
      <c r="D3" s="261"/>
      <c r="E3" s="261"/>
      <c r="F3" s="261"/>
      <c r="G3" s="261"/>
      <c r="H3" s="261"/>
      <c r="I3" s="261"/>
      <c r="J3" s="261"/>
      <c r="K3" s="261"/>
      <c r="L3" s="261"/>
      <c r="M3" s="261"/>
      <c r="N3" s="261"/>
      <c r="O3" s="261"/>
      <c r="P3" s="261"/>
      <c r="Q3" s="261"/>
      <c r="R3" s="261"/>
      <c r="S3" s="261"/>
      <c r="T3" s="261"/>
      <c r="U3" s="261"/>
      <c r="V3" s="261"/>
      <c r="W3" s="261"/>
      <c r="X3" s="261"/>
      <c r="Y3" s="261"/>
      <c r="Z3" s="261"/>
    </row>
    <row r="4" spans="2:32" ht="42"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c r="Z4" s="261"/>
    </row>
    <row r="7" spans="2:32" x14ac:dyDescent="0.25">
      <c r="B7" s="244" t="s">
        <v>500</v>
      </c>
      <c r="C7" s="244"/>
      <c r="D7" s="110" t="s">
        <v>536</v>
      </c>
      <c r="E7" s="109">
        <v>1</v>
      </c>
      <c r="F7" s="109">
        <v>2</v>
      </c>
      <c r="G7" s="109">
        <v>3</v>
      </c>
      <c r="H7" s="109">
        <v>4</v>
      </c>
      <c r="I7" s="109">
        <v>5</v>
      </c>
      <c r="J7" s="109">
        <v>6</v>
      </c>
      <c r="K7" s="109">
        <v>7</v>
      </c>
      <c r="L7" s="109">
        <v>8</v>
      </c>
      <c r="M7" s="109">
        <v>9</v>
      </c>
      <c r="N7" s="109">
        <v>10</v>
      </c>
      <c r="O7" s="109">
        <v>11</v>
      </c>
      <c r="P7" s="109">
        <v>12</v>
      </c>
      <c r="R7" s="244" t="s">
        <v>535</v>
      </c>
      <c r="S7" s="244"/>
      <c r="T7" s="110" t="s">
        <v>537</v>
      </c>
      <c r="U7" s="109">
        <v>3</v>
      </c>
      <c r="V7" s="109">
        <v>4</v>
      </c>
      <c r="W7" s="109">
        <v>5</v>
      </c>
      <c r="X7" s="109">
        <v>6</v>
      </c>
      <c r="Y7" s="109">
        <v>7</v>
      </c>
      <c r="Z7" s="109">
        <v>8</v>
      </c>
      <c r="AA7" s="109">
        <v>9</v>
      </c>
      <c r="AB7" s="109">
        <v>10</v>
      </c>
      <c r="AC7" s="109">
        <v>11</v>
      </c>
      <c r="AD7" s="109">
        <v>12</v>
      </c>
    </row>
    <row r="8" spans="2:32" x14ac:dyDescent="0.25">
      <c r="B8" s="323" t="s">
        <v>533</v>
      </c>
      <c r="C8" s="323"/>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323" t="s">
        <v>533</v>
      </c>
      <c r="S8" s="323"/>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323" t="s">
        <v>532</v>
      </c>
      <c r="C9" s="323"/>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323" t="s">
        <v>532</v>
      </c>
      <c r="S9" s="323"/>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323" t="s">
        <v>534</v>
      </c>
      <c r="C10" s="323"/>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323" t="s">
        <v>534</v>
      </c>
      <c r="S10" s="323"/>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323" t="s">
        <v>49</v>
      </c>
      <c r="C11" s="323"/>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323" t="s">
        <v>49</v>
      </c>
      <c r="S11" s="323"/>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63" t="s">
        <v>22</v>
      </c>
      <c r="C13" s="253" t="s">
        <v>527</v>
      </c>
      <c r="D13" s="254"/>
      <c r="E13" s="254"/>
      <c r="F13" s="254"/>
      <c r="G13" s="254"/>
      <c r="H13" s="255"/>
      <c r="J13" s="263" t="s">
        <v>22</v>
      </c>
      <c r="K13" s="253" t="s">
        <v>529</v>
      </c>
      <c r="L13" s="254"/>
      <c r="M13" s="254"/>
      <c r="N13" s="254"/>
      <c r="O13" s="254"/>
      <c r="P13" s="255"/>
      <c r="R13" s="263" t="s">
        <v>22</v>
      </c>
      <c r="S13" s="253" t="s">
        <v>530</v>
      </c>
      <c r="T13" s="254"/>
      <c r="U13" s="254"/>
      <c r="V13" s="254"/>
      <c r="W13" s="254"/>
      <c r="X13" s="255"/>
      <c r="Z13" s="263" t="s">
        <v>22</v>
      </c>
      <c r="AA13" s="253" t="s">
        <v>531</v>
      </c>
      <c r="AB13" s="254"/>
      <c r="AC13" s="254"/>
      <c r="AD13" s="254"/>
      <c r="AE13" s="254"/>
      <c r="AF13" s="255"/>
    </row>
    <row r="14" spans="2:32" x14ac:dyDescent="0.25">
      <c r="B14" s="320"/>
      <c r="C14" s="293" t="s">
        <v>498</v>
      </c>
      <c r="D14" s="295"/>
      <c r="E14" s="293" t="s">
        <v>500</v>
      </c>
      <c r="F14" s="295"/>
      <c r="G14" s="293" t="s">
        <v>528</v>
      </c>
      <c r="H14" s="295"/>
      <c r="J14" s="320"/>
      <c r="K14" s="293" t="s">
        <v>498</v>
      </c>
      <c r="L14" s="295"/>
      <c r="M14" s="293" t="s">
        <v>500</v>
      </c>
      <c r="N14" s="295"/>
      <c r="O14" s="293" t="s">
        <v>528</v>
      </c>
      <c r="P14" s="295"/>
      <c r="R14" s="320"/>
      <c r="S14" s="293" t="s">
        <v>498</v>
      </c>
      <c r="T14" s="295"/>
      <c r="U14" s="293" t="s">
        <v>500</v>
      </c>
      <c r="V14" s="295"/>
      <c r="W14" s="293" t="s">
        <v>528</v>
      </c>
      <c r="X14" s="295"/>
      <c r="Z14" s="320"/>
      <c r="AA14" s="293" t="s">
        <v>498</v>
      </c>
      <c r="AB14" s="295"/>
      <c r="AC14" s="293" t="s">
        <v>500</v>
      </c>
      <c r="AD14" s="295"/>
      <c r="AE14" s="293" t="s">
        <v>528</v>
      </c>
      <c r="AF14" s="295"/>
    </row>
    <row r="15" spans="2:32" x14ac:dyDescent="0.25">
      <c r="B15" s="247"/>
      <c r="C15" s="104" t="s">
        <v>525</v>
      </c>
      <c r="D15" s="105" t="s">
        <v>526</v>
      </c>
      <c r="E15" s="104" t="s">
        <v>525</v>
      </c>
      <c r="F15" s="105" t="s">
        <v>526</v>
      </c>
      <c r="G15" s="104" t="s">
        <v>525</v>
      </c>
      <c r="H15" s="105" t="s">
        <v>526</v>
      </c>
      <c r="J15" s="247"/>
      <c r="K15" s="104" t="s">
        <v>525</v>
      </c>
      <c r="L15" s="105" t="s">
        <v>526</v>
      </c>
      <c r="M15" s="104" t="s">
        <v>525</v>
      </c>
      <c r="N15" s="105" t="s">
        <v>526</v>
      </c>
      <c r="O15" s="104" t="s">
        <v>525</v>
      </c>
      <c r="P15" s="105" t="s">
        <v>526</v>
      </c>
      <c r="R15" s="247"/>
      <c r="S15" s="104" t="s">
        <v>525</v>
      </c>
      <c r="T15" s="105" t="s">
        <v>526</v>
      </c>
      <c r="U15" s="104" t="s">
        <v>525</v>
      </c>
      <c r="V15" s="105" t="s">
        <v>526</v>
      </c>
      <c r="W15" s="104" t="s">
        <v>525</v>
      </c>
      <c r="X15" s="105" t="s">
        <v>526</v>
      </c>
      <c r="Z15" s="247"/>
      <c r="AA15" s="104" t="s">
        <v>525</v>
      </c>
      <c r="AB15" s="105" t="s">
        <v>526</v>
      </c>
      <c r="AC15" s="104" t="s">
        <v>525</v>
      </c>
      <c r="AD15" s="105" t="s">
        <v>526</v>
      </c>
      <c r="AE15" s="104" t="s">
        <v>525</v>
      </c>
      <c r="AF15" s="105" t="s">
        <v>526</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250" t="s">
        <v>46</v>
      </c>
      <c r="C35" s="250"/>
      <c r="D35" s="250"/>
      <c r="E35" s="250"/>
      <c r="F35" s="250"/>
      <c r="G35" s="250"/>
      <c r="H35" s="250"/>
      <c r="I35" s="250"/>
      <c r="J35" s="250"/>
      <c r="K35" s="250"/>
      <c r="L35" s="250"/>
      <c r="M35" s="250"/>
      <c r="N35" s="250"/>
      <c r="O35" s="250"/>
      <c r="P35" s="250"/>
      <c r="Q35" s="250"/>
      <c r="R35" s="250"/>
      <c r="S35" s="250"/>
      <c r="T35" s="250"/>
      <c r="U35" s="250"/>
      <c r="V35" s="250"/>
      <c r="W35" s="250"/>
      <c r="X35" s="250"/>
      <c r="Y35" s="250"/>
      <c r="Z35" s="250"/>
    </row>
    <row r="37" spans="2:26" x14ac:dyDescent="0.25">
      <c r="B37" s="4" t="s">
        <v>524</v>
      </c>
      <c r="C37" s="4" t="s">
        <v>498</v>
      </c>
      <c r="D37" s="4" t="s">
        <v>499</v>
      </c>
      <c r="E37" s="4" t="s">
        <v>500</v>
      </c>
      <c r="F37" s="4" t="s">
        <v>501</v>
      </c>
      <c r="G37" s="4" t="s">
        <v>502</v>
      </c>
      <c r="H37" s="4" t="s">
        <v>503</v>
      </c>
      <c r="I37" s="4" t="s">
        <v>504</v>
      </c>
      <c r="J37" s="4" t="s">
        <v>505</v>
      </c>
      <c r="K37" s="4" t="s">
        <v>506</v>
      </c>
      <c r="L37" s="4" t="s">
        <v>507</v>
      </c>
      <c r="M37" s="4" t="s">
        <v>508</v>
      </c>
      <c r="N37" s="4" t="s">
        <v>509</v>
      </c>
      <c r="O37" s="4" t="s">
        <v>510</v>
      </c>
      <c r="P37" s="4" t="s">
        <v>511</v>
      </c>
      <c r="Q37" s="4" t="s">
        <v>512</v>
      </c>
      <c r="R37" s="4" t="s">
        <v>513</v>
      </c>
      <c r="S37" s="4" t="s">
        <v>514</v>
      </c>
      <c r="T37" s="4" t="s">
        <v>515</v>
      </c>
      <c r="U37" s="4" t="s">
        <v>516</v>
      </c>
      <c r="V37" s="4" t="s">
        <v>517</v>
      </c>
      <c r="W37" s="4" t="s">
        <v>518</v>
      </c>
      <c r="X37" s="4" t="s">
        <v>519</v>
      </c>
      <c r="Y37" s="4" t="s">
        <v>520</v>
      </c>
      <c r="Z37" s="4" t="s">
        <v>521</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497</v>
      </c>
      <c r="C55" s="4" t="s">
        <v>498</v>
      </c>
      <c r="D55" s="4" t="s">
        <v>499</v>
      </c>
      <c r="E55" s="4" t="s">
        <v>500</v>
      </c>
      <c r="F55" s="4" t="s">
        <v>501</v>
      </c>
      <c r="G55" s="4" t="s">
        <v>502</v>
      </c>
      <c r="H55" s="4" t="s">
        <v>503</v>
      </c>
      <c r="I55" s="4" t="s">
        <v>504</v>
      </c>
      <c r="J55" s="4" t="s">
        <v>505</v>
      </c>
      <c r="K55" s="4" t="s">
        <v>506</v>
      </c>
      <c r="L55" s="4" t="s">
        <v>507</v>
      </c>
      <c r="M55" s="4" t="s">
        <v>508</v>
      </c>
      <c r="N55" s="4" t="s">
        <v>509</v>
      </c>
      <c r="O55" s="4" t="s">
        <v>510</v>
      </c>
      <c r="P55" s="4" t="s">
        <v>511</v>
      </c>
      <c r="Q55" s="4" t="s">
        <v>512</v>
      </c>
      <c r="R55" s="4" t="s">
        <v>513</v>
      </c>
      <c r="S55" s="4" t="s">
        <v>514</v>
      </c>
      <c r="T55" s="4" t="s">
        <v>515</v>
      </c>
      <c r="U55" s="4" t="s">
        <v>516</v>
      </c>
      <c r="V55" s="4" t="s">
        <v>517</v>
      </c>
      <c r="W55" s="4" t="s">
        <v>518</v>
      </c>
      <c r="X55" s="4" t="s">
        <v>519</v>
      </c>
      <c r="Y55" s="4" t="s">
        <v>520</v>
      </c>
      <c r="Z55" s="4" t="s">
        <v>521</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522</v>
      </c>
      <c r="C73" s="4" t="s">
        <v>498</v>
      </c>
      <c r="D73" s="4" t="s">
        <v>499</v>
      </c>
      <c r="E73" s="4" t="s">
        <v>500</v>
      </c>
      <c r="F73" s="4" t="s">
        <v>501</v>
      </c>
      <c r="G73" s="4" t="s">
        <v>502</v>
      </c>
      <c r="H73" s="4" t="s">
        <v>503</v>
      </c>
      <c r="I73" s="4" t="s">
        <v>504</v>
      </c>
      <c r="J73" s="4" t="s">
        <v>505</v>
      </c>
      <c r="K73" s="4" t="s">
        <v>506</v>
      </c>
      <c r="L73" s="4" t="s">
        <v>507</v>
      </c>
      <c r="M73" s="4" t="s">
        <v>508</v>
      </c>
      <c r="N73" s="4" t="s">
        <v>509</v>
      </c>
      <c r="O73" s="4" t="s">
        <v>510</v>
      </c>
      <c r="P73" s="4" t="s">
        <v>511</v>
      </c>
      <c r="Q73" s="4" t="s">
        <v>512</v>
      </c>
      <c r="R73" s="4" t="s">
        <v>513</v>
      </c>
      <c r="S73" s="4" t="s">
        <v>514</v>
      </c>
      <c r="T73" s="4" t="s">
        <v>515</v>
      </c>
      <c r="U73" s="4" t="s">
        <v>516</v>
      </c>
      <c r="V73" s="4" t="s">
        <v>517</v>
      </c>
      <c r="W73" s="4" t="s">
        <v>518</v>
      </c>
      <c r="X73" s="4" t="s">
        <v>519</v>
      </c>
      <c r="Y73" s="4" t="s">
        <v>520</v>
      </c>
      <c r="Z73" s="4" t="s">
        <v>521</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523</v>
      </c>
      <c r="C91" s="4" t="s">
        <v>498</v>
      </c>
      <c r="D91" s="4" t="s">
        <v>499</v>
      </c>
      <c r="E91" s="4" t="s">
        <v>500</v>
      </c>
      <c r="F91" s="4" t="s">
        <v>501</v>
      </c>
      <c r="G91" s="4" t="s">
        <v>502</v>
      </c>
      <c r="H91" s="4" t="s">
        <v>503</v>
      </c>
      <c r="I91" s="4" t="s">
        <v>504</v>
      </c>
      <c r="J91" s="4" t="s">
        <v>505</v>
      </c>
      <c r="K91" s="4" t="s">
        <v>506</v>
      </c>
      <c r="L91" s="4" t="s">
        <v>507</v>
      </c>
      <c r="M91" s="4" t="s">
        <v>508</v>
      </c>
      <c r="N91" s="4" t="s">
        <v>509</v>
      </c>
      <c r="O91" s="4" t="s">
        <v>510</v>
      </c>
      <c r="P91" s="4" t="s">
        <v>511</v>
      </c>
      <c r="Q91" s="4" t="s">
        <v>512</v>
      </c>
      <c r="R91" s="4" t="s">
        <v>513</v>
      </c>
      <c r="S91" s="4" t="s">
        <v>514</v>
      </c>
      <c r="T91" s="4" t="s">
        <v>515</v>
      </c>
      <c r="U91" s="4" t="s">
        <v>516</v>
      </c>
      <c r="V91" s="4" t="s">
        <v>517</v>
      </c>
      <c r="W91" s="4" t="s">
        <v>518</v>
      </c>
      <c r="X91" s="4" t="s">
        <v>519</v>
      </c>
      <c r="Y91" s="4" t="s">
        <v>520</v>
      </c>
      <c r="Z91" s="4" t="s">
        <v>521</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R13:R15"/>
    <mergeCell ref="B13:B15"/>
    <mergeCell ref="C13:H13"/>
    <mergeCell ref="C14:D14"/>
    <mergeCell ref="E14:F14"/>
    <mergeCell ref="G14:H14"/>
    <mergeCell ref="J13:J15"/>
    <mergeCell ref="K13:P13"/>
    <mergeCell ref="K14:L14"/>
    <mergeCell ref="M14:N14"/>
    <mergeCell ref="O14:P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dimension ref="B2:DC157"/>
  <sheetViews>
    <sheetView zoomScale="70" zoomScaleNormal="70" workbookViewId="0">
      <selection activeCell="AM35" sqref="AM35"/>
    </sheetView>
  </sheetViews>
  <sheetFormatPr defaultRowHeight="15" x14ac:dyDescent="0.25"/>
  <cols>
    <col min="3" max="3" width="9.28515625" customWidth="1"/>
    <col min="33" max="33" width="8.7109375" customWidth="1"/>
  </cols>
  <sheetData>
    <row r="2" spans="2:33" ht="18.75" x14ac:dyDescent="0.3">
      <c r="B2" s="250" t="s">
        <v>719</v>
      </c>
      <c r="C2" s="250"/>
      <c r="D2" s="250"/>
      <c r="E2" s="250"/>
      <c r="F2" s="250"/>
      <c r="G2" s="250"/>
      <c r="H2" s="250"/>
      <c r="I2" s="250"/>
      <c r="J2" s="250"/>
      <c r="K2" s="250"/>
      <c r="L2" s="250"/>
      <c r="M2" s="250"/>
      <c r="N2" s="250"/>
      <c r="O2" s="250"/>
      <c r="P2" s="250"/>
      <c r="Q2" s="250"/>
      <c r="R2" s="250"/>
      <c r="S2" s="250"/>
      <c r="T2" s="250"/>
      <c r="U2" s="250"/>
      <c r="V2" s="250"/>
      <c r="W2" s="250"/>
      <c r="X2" s="250"/>
      <c r="Y2" s="250"/>
      <c r="Z2" s="250"/>
    </row>
    <row r="3" spans="2:33" ht="66.75" customHeight="1" x14ac:dyDescent="0.25">
      <c r="B3" s="260" t="s">
        <v>600</v>
      </c>
      <c r="C3" s="261"/>
      <c r="D3" s="261"/>
      <c r="E3" s="261"/>
      <c r="F3" s="261"/>
      <c r="G3" s="261"/>
      <c r="H3" s="261"/>
      <c r="I3" s="261"/>
      <c r="J3" s="261"/>
      <c r="K3" s="261"/>
      <c r="L3" s="261"/>
      <c r="M3" s="261"/>
      <c r="N3" s="261"/>
      <c r="O3" s="261"/>
      <c r="P3" s="261"/>
      <c r="Q3" s="261"/>
      <c r="R3" s="261"/>
      <c r="S3" s="261"/>
      <c r="T3" s="261"/>
      <c r="U3" s="261"/>
      <c r="V3" s="261"/>
      <c r="W3" s="261"/>
      <c r="X3" s="261"/>
      <c r="Y3" s="261"/>
      <c r="Z3" s="261"/>
    </row>
    <row r="4" spans="2:33" ht="45.75"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c r="Z4" s="261"/>
    </row>
    <row r="7" spans="2:33" x14ac:dyDescent="0.25">
      <c r="C7" s="244" t="s">
        <v>573</v>
      </c>
      <c r="D7" s="244"/>
      <c r="E7" s="244"/>
      <c r="F7" s="244"/>
      <c r="G7" s="244"/>
      <c r="H7" s="244"/>
      <c r="I7" s="244"/>
      <c r="J7" s="244"/>
      <c r="K7" s="244"/>
      <c r="L7" s="244"/>
      <c r="M7" s="244"/>
      <c r="N7" s="244"/>
      <c r="O7" s="244"/>
      <c r="P7" s="244"/>
      <c r="Q7" s="244"/>
    </row>
    <row r="8" spans="2:33" x14ac:dyDescent="0.25">
      <c r="C8" s="262" t="s">
        <v>568</v>
      </c>
      <c r="D8" s="262"/>
      <c r="E8" s="262"/>
      <c r="F8" s="262"/>
      <c r="G8" s="262"/>
      <c r="H8" s="262"/>
      <c r="I8" s="262"/>
      <c r="J8" s="262"/>
      <c r="K8" s="262"/>
      <c r="L8" s="262"/>
      <c r="M8" s="262" t="s">
        <v>42</v>
      </c>
      <c r="N8" s="262"/>
      <c r="O8" s="275" t="s">
        <v>41</v>
      </c>
      <c r="P8" s="275" t="s">
        <v>567</v>
      </c>
      <c r="Q8" s="275" t="s">
        <v>371</v>
      </c>
    </row>
    <row r="9" spans="2:33" x14ac:dyDescent="0.25">
      <c r="B9" s="125"/>
      <c r="C9" s="128" t="s">
        <v>29</v>
      </c>
      <c r="D9" s="106">
        <v>1100</v>
      </c>
      <c r="E9" s="106">
        <v>2000</v>
      </c>
      <c r="F9" s="106">
        <v>2700</v>
      </c>
      <c r="G9" s="106">
        <v>4000</v>
      </c>
      <c r="H9" s="106">
        <v>5200</v>
      </c>
      <c r="I9" s="106">
        <v>8000</v>
      </c>
      <c r="J9" s="106">
        <v>12000</v>
      </c>
      <c r="K9" s="106">
        <v>18000</v>
      </c>
      <c r="L9" s="22" t="s">
        <v>569</v>
      </c>
      <c r="M9" s="106" t="s">
        <v>570</v>
      </c>
      <c r="N9" s="106" t="s">
        <v>566</v>
      </c>
      <c r="O9" s="275"/>
      <c r="P9" s="275"/>
      <c r="Q9" s="275"/>
      <c r="S9" s="244" t="s">
        <v>7</v>
      </c>
      <c r="T9" s="244"/>
      <c r="U9" s="244"/>
      <c r="V9" s="244"/>
      <c r="W9" s="244"/>
      <c r="X9" s="244"/>
      <c r="Y9" s="244"/>
      <c r="Z9" s="244"/>
    </row>
    <row r="10" spans="2:33" x14ac:dyDescent="0.25">
      <c r="B10" s="106" t="s">
        <v>571</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552</v>
      </c>
      <c r="T10" s="106" t="s">
        <v>546</v>
      </c>
      <c r="U10" s="106" t="s">
        <v>547</v>
      </c>
      <c r="V10" s="106" t="s">
        <v>548</v>
      </c>
      <c r="W10" s="106" t="s">
        <v>549</v>
      </c>
      <c r="X10" s="106" t="s">
        <v>550</v>
      </c>
      <c r="Y10" s="106" t="s">
        <v>551</v>
      </c>
      <c r="Z10" s="106" t="s">
        <v>553</v>
      </c>
    </row>
    <row r="11" spans="2:33" x14ac:dyDescent="0.25">
      <c r="B11" s="106" t="s">
        <v>572</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row>
    <row r="13" spans="2:33" x14ac:dyDescent="0.25">
      <c r="C13" s="244" t="s">
        <v>297</v>
      </c>
      <c r="D13" s="244"/>
      <c r="E13" s="244"/>
      <c r="F13" s="244"/>
      <c r="G13" s="244"/>
      <c r="H13" s="244"/>
      <c r="I13" s="244"/>
      <c r="J13" s="244"/>
      <c r="K13" s="244"/>
      <c r="L13" s="244"/>
      <c r="M13" s="244"/>
      <c r="N13" s="244"/>
      <c r="O13" s="244"/>
      <c r="P13" s="244"/>
      <c r="S13" s="244" t="s">
        <v>599</v>
      </c>
      <c r="T13" s="244"/>
      <c r="U13" s="244"/>
      <c r="V13" s="244"/>
      <c r="W13" s="244"/>
      <c r="X13" s="244"/>
      <c r="Y13" s="244"/>
      <c r="Z13" s="244"/>
      <c r="AA13" s="244"/>
      <c r="AB13" s="244"/>
      <c r="AC13" s="244"/>
      <c r="AD13" s="244"/>
      <c r="AE13" s="244"/>
      <c r="AF13" s="244"/>
    </row>
    <row r="14" spans="2:33" x14ac:dyDescent="0.25">
      <c r="C14" s="293" t="s">
        <v>561</v>
      </c>
      <c r="D14" s="294"/>
      <c r="E14" s="294"/>
      <c r="F14" s="295"/>
      <c r="G14" s="293" t="s">
        <v>554</v>
      </c>
      <c r="H14" s="294"/>
      <c r="I14" s="294"/>
      <c r="J14" s="294"/>
      <c r="K14" s="295"/>
      <c r="L14" s="293" t="s">
        <v>555</v>
      </c>
      <c r="M14" s="294"/>
      <c r="N14" s="294"/>
      <c r="O14" s="294"/>
      <c r="P14" s="295"/>
      <c r="S14" s="293" t="s">
        <v>561</v>
      </c>
      <c r="T14" s="294"/>
      <c r="U14" s="294"/>
      <c r="V14" s="295"/>
      <c r="W14" s="293" t="s">
        <v>554</v>
      </c>
      <c r="X14" s="294"/>
      <c r="Y14" s="294"/>
      <c r="Z14" s="294"/>
      <c r="AA14" s="295"/>
      <c r="AB14" s="293" t="s">
        <v>555</v>
      </c>
      <c r="AC14" s="294"/>
      <c r="AD14" s="294"/>
      <c r="AE14" s="294"/>
      <c r="AF14" s="295"/>
    </row>
    <row r="15" spans="2:33" x14ac:dyDescent="0.25">
      <c r="B15" s="106" t="s">
        <v>562</v>
      </c>
      <c r="C15" s="106">
        <v>1</v>
      </c>
      <c r="D15" s="106">
        <v>2</v>
      </c>
      <c r="E15" s="106">
        <v>3</v>
      </c>
      <c r="F15" s="106">
        <v>4</v>
      </c>
      <c r="G15" s="106" t="s">
        <v>557</v>
      </c>
      <c r="H15" s="106" t="s">
        <v>556</v>
      </c>
      <c r="I15" s="106" t="s">
        <v>558</v>
      </c>
      <c r="J15" s="106" t="s">
        <v>559</v>
      </c>
      <c r="K15" s="106" t="s">
        <v>560</v>
      </c>
      <c r="L15" s="106" t="s">
        <v>557</v>
      </c>
      <c r="M15" s="106" t="s">
        <v>556</v>
      </c>
      <c r="N15" s="106" t="s">
        <v>558</v>
      </c>
      <c r="O15" s="106" t="s">
        <v>559</v>
      </c>
      <c r="P15" s="106" t="s">
        <v>560</v>
      </c>
      <c r="R15" s="106" t="s">
        <v>562</v>
      </c>
      <c r="S15" s="106">
        <v>1</v>
      </c>
      <c r="T15" s="106">
        <v>2</v>
      </c>
      <c r="U15" s="106">
        <v>3</v>
      </c>
      <c r="V15" s="106">
        <v>4</v>
      </c>
      <c r="W15" s="106" t="s">
        <v>557</v>
      </c>
      <c r="X15" s="106" t="s">
        <v>556</v>
      </c>
      <c r="Y15" s="106" t="s">
        <v>558</v>
      </c>
      <c r="Z15" s="106" t="s">
        <v>559</v>
      </c>
      <c r="AA15" s="106" t="s">
        <v>560</v>
      </c>
      <c r="AB15" s="106" t="s">
        <v>557</v>
      </c>
      <c r="AC15" s="106" t="s">
        <v>556</v>
      </c>
      <c r="AD15" s="106" t="s">
        <v>558</v>
      </c>
      <c r="AE15" s="106" t="s">
        <v>559</v>
      </c>
      <c r="AF15" s="106" t="s">
        <v>560</v>
      </c>
    </row>
    <row r="16" spans="2:33" x14ac:dyDescent="0.25">
      <c r="B16" s="106" t="s">
        <v>546</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546</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5"/>
    </row>
    <row r="17" spans="2:33" x14ac:dyDescent="0.25">
      <c r="B17" s="106" t="s">
        <v>547</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547</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106" t="s">
        <v>548</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548</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106" t="s">
        <v>549</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549</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106" t="s">
        <v>550</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550</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106" t="s">
        <v>551</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551</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106" t="s">
        <v>553</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553</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3" spans="2:33" x14ac:dyDescent="0.25">
      <c r="B23" s="129"/>
    </row>
    <row r="24" spans="2:33" x14ac:dyDescent="0.25">
      <c r="C24" s="244" t="s">
        <v>564</v>
      </c>
      <c r="D24" s="244"/>
      <c r="E24" s="244"/>
      <c r="F24" s="244"/>
      <c r="G24" s="244"/>
      <c r="H24" s="244"/>
      <c r="I24" s="244"/>
      <c r="J24" s="244"/>
      <c r="K24" s="244"/>
      <c r="L24" s="244"/>
      <c r="M24" s="244"/>
      <c r="N24" s="244"/>
      <c r="O24" s="244"/>
      <c r="P24" s="244"/>
      <c r="S24" s="244" t="s">
        <v>565</v>
      </c>
      <c r="T24" s="244"/>
      <c r="U24" s="244"/>
      <c r="V24" s="244"/>
      <c r="W24" s="244"/>
      <c r="X24" s="244"/>
      <c r="Y24" s="244"/>
      <c r="Z24" s="244"/>
      <c r="AA24" s="244"/>
      <c r="AB24" s="244"/>
      <c r="AC24" s="244"/>
      <c r="AD24" s="244"/>
      <c r="AE24" s="244"/>
      <c r="AF24" s="244"/>
    </row>
    <row r="25" spans="2:33" x14ac:dyDescent="0.25">
      <c r="C25" s="293" t="s">
        <v>561</v>
      </c>
      <c r="D25" s="294"/>
      <c r="E25" s="294"/>
      <c r="F25" s="295"/>
      <c r="G25" s="293" t="s">
        <v>554</v>
      </c>
      <c r="H25" s="294"/>
      <c r="I25" s="294"/>
      <c r="J25" s="294"/>
      <c r="K25" s="295"/>
      <c r="L25" s="293" t="s">
        <v>555</v>
      </c>
      <c r="M25" s="294"/>
      <c r="N25" s="294"/>
      <c r="O25" s="294"/>
      <c r="P25" s="295"/>
      <c r="S25" s="293" t="s">
        <v>561</v>
      </c>
      <c r="T25" s="294"/>
      <c r="U25" s="294"/>
      <c r="V25" s="295"/>
      <c r="W25" s="293" t="s">
        <v>554</v>
      </c>
      <c r="X25" s="294"/>
      <c r="Y25" s="294"/>
      <c r="Z25" s="294"/>
      <c r="AA25" s="295"/>
      <c r="AB25" s="293" t="s">
        <v>555</v>
      </c>
      <c r="AC25" s="294"/>
      <c r="AD25" s="294"/>
      <c r="AE25" s="294"/>
      <c r="AF25" s="295"/>
    </row>
    <row r="26" spans="2:33" x14ac:dyDescent="0.25">
      <c r="B26" s="106" t="s">
        <v>562</v>
      </c>
      <c r="C26" s="106">
        <v>1</v>
      </c>
      <c r="D26" s="106">
        <v>2</v>
      </c>
      <c r="E26" s="106">
        <v>3</v>
      </c>
      <c r="F26" s="106">
        <v>4</v>
      </c>
      <c r="G26" s="106" t="s">
        <v>557</v>
      </c>
      <c r="H26" s="106" t="s">
        <v>556</v>
      </c>
      <c r="I26" s="106" t="s">
        <v>558</v>
      </c>
      <c r="J26" s="106" t="s">
        <v>559</v>
      </c>
      <c r="K26" s="106" t="s">
        <v>560</v>
      </c>
      <c r="L26" s="106" t="s">
        <v>557</v>
      </c>
      <c r="M26" s="106" t="s">
        <v>556</v>
      </c>
      <c r="N26" s="106" t="s">
        <v>558</v>
      </c>
      <c r="O26" s="106" t="s">
        <v>559</v>
      </c>
      <c r="P26" s="106" t="s">
        <v>560</v>
      </c>
      <c r="R26" s="106" t="s">
        <v>562</v>
      </c>
      <c r="S26" s="106">
        <v>1</v>
      </c>
      <c r="T26" s="106">
        <v>2</v>
      </c>
      <c r="U26" s="106">
        <v>3</v>
      </c>
      <c r="V26" s="106">
        <v>4</v>
      </c>
      <c r="W26" s="106" t="s">
        <v>557</v>
      </c>
      <c r="X26" s="106" t="s">
        <v>556</v>
      </c>
      <c r="Y26" s="106" t="s">
        <v>558</v>
      </c>
      <c r="Z26" s="106" t="s">
        <v>559</v>
      </c>
      <c r="AA26" s="106" t="s">
        <v>560</v>
      </c>
      <c r="AB26" s="106" t="s">
        <v>557</v>
      </c>
      <c r="AC26" s="106" t="s">
        <v>556</v>
      </c>
      <c r="AD26" s="106" t="s">
        <v>558</v>
      </c>
      <c r="AE26" s="106" t="s">
        <v>559</v>
      </c>
      <c r="AF26" s="106" t="s">
        <v>560</v>
      </c>
    </row>
    <row r="27" spans="2:33" x14ac:dyDescent="0.25">
      <c r="B27" s="106" t="s">
        <v>546</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546</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5"/>
    </row>
    <row r="28" spans="2:33" x14ac:dyDescent="0.25">
      <c r="B28" s="106" t="s">
        <v>547</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547</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106" t="s">
        <v>548</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548</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106" t="s">
        <v>549</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549</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106" t="s">
        <v>550</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550</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106" t="s">
        <v>551</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551</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48" x14ac:dyDescent="0.25">
      <c r="B33" s="106" t="s">
        <v>553</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553</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48" x14ac:dyDescent="0.25">
      <c r="C34" s="136"/>
      <c r="D34" s="136"/>
      <c r="E34" s="136"/>
      <c r="F34" s="136"/>
      <c r="G34" s="136"/>
      <c r="H34" s="136"/>
      <c r="I34" s="136"/>
      <c r="J34" s="136"/>
      <c r="K34" s="136"/>
      <c r="L34" s="136"/>
      <c r="M34" s="136"/>
      <c r="N34" s="136"/>
      <c r="O34" s="136"/>
      <c r="P34" s="136"/>
      <c r="R34" s="136"/>
      <c r="S34" s="136"/>
      <c r="T34" s="136"/>
      <c r="U34" s="136"/>
      <c r="V34" s="136"/>
      <c r="W34" s="136"/>
      <c r="X34" s="136"/>
      <c r="Y34" s="136"/>
      <c r="Z34" s="136"/>
      <c r="AA34" s="136"/>
      <c r="AB34" s="136"/>
      <c r="AC34" s="136"/>
      <c r="AD34" s="136"/>
      <c r="AE34" s="136"/>
      <c r="AF34" s="136"/>
      <c r="AI34" s="136"/>
      <c r="AJ34" s="136"/>
      <c r="AK34" s="136"/>
      <c r="AL34" s="136"/>
      <c r="AM34" s="136"/>
      <c r="AN34" s="136"/>
      <c r="AO34" s="136"/>
      <c r="AP34" s="136"/>
      <c r="AQ34" s="136"/>
      <c r="AR34" s="136"/>
      <c r="AS34" s="136"/>
      <c r="AT34" s="136"/>
      <c r="AU34" s="136"/>
      <c r="AV34" s="136"/>
    </row>
    <row r="35" spans="2:48" x14ac:dyDescent="0.25">
      <c r="C35" s="244" t="s">
        <v>563</v>
      </c>
      <c r="D35" s="244"/>
      <c r="E35" s="244"/>
      <c r="F35" s="244"/>
      <c r="G35" s="244"/>
      <c r="H35" s="244"/>
      <c r="I35" s="244"/>
      <c r="J35" s="244"/>
      <c r="K35" s="244"/>
      <c r="L35" s="244"/>
      <c r="M35" s="244"/>
      <c r="N35" s="244"/>
      <c r="O35" s="244"/>
      <c r="P35" s="244"/>
      <c r="S35" s="244" t="s">
        <v>296</v>
      </c>
      <c r="T35" s="244"/>
      <c r="U35" s="244"/>
      <c r="V35" s="244"/>
      <c r="W35" s="244"/>
      <c r="X35" s="244"/>
      <c r="Y35" s="244"/>
      <c r="Z35" s="244"/>
      <c r="AA35" s="244"/>
      <c r="AB35" s="244"/>
      <c r="AC35" s="244"/>
      <c r="AD35" s="244"/>
      <c r="AE35" s="244"/>
      <c r="AF35" s="244"/>
    </row>
    <row r="36" spans="2:48" x14ac:dyDescent="0.25">
      <c r="C36" s="293" t="s">
        <v>561</v>
      </c>
      <c r="D36" s="294"/>
      <c r="E36" s="294"/>
      <c r="F36" s="295"/>
      <c r="G36" s="293" t="s">
        <v>554</v>
      </c>
      <c r="H36" s="294"/>
      <c r="I36" s="294"/>
      <c r="J36" s="294"/>
      <c r="K36" s="295"/>
      <c r="L36" s="293" t="s">
        <v>555</v>
      </c>
      <c r="M36" s="294"/>
      <c r="N36" s="294"/>
      <c r="O36" s="294"/>
      <c r="P36" s="295"/>
      <c r="S36" s="293" t="s">
        <v>561</v>
      </c>
      <c r="T36" s="294"/>
      <c r="U36" s="294"/>
      <c r="V36" s="295"/>
      <c r="W36" s="293" t="s">
        <v>554</v>
      </c>
      <c r="X36" s="294"/>
      <c r="Y36" s="294"/>
      <c r="Z36" s="294"/>
      <c r="AA36" s="295"/>
      <c r="AB36" s="293" t="s">
        <v>555</v>
      </c>
      <c r="AC36" s="294"/>
      <c r="AD36" s="294"/>
      <c r="AE36" s="294"/>
      <c r="AF36" s="295"/>
    </row>
    <row r="37" spans="2:48" x14ac:dyDescent="0.25">
      <c r="B37" s="106" t="s">
        <v>562</v>
      </c>
      <c r="C37" s="106">
        <v>1</v>
      </c>
      <c r="D37" s="106">
        <v>2</v>
      </c>
      <c r="E37" s="106">
        <v>3</v>
      </c>
      <c r="F37" s="106">
        <v>4</v>
      </c>
      <c r="G37" s="106" t="s">
        <v>557</v>
      </c>
      <c r="H37" s="106" t="s">
        <v>556</v>
      </c>
      <c r="I37" s="106" t="s">
        <v>558</v>
      </c>
      <c r="J37" s="106" t="s">
        <v>559</v>
      </c>
      <c r="K37" s="106" t="s">
        <v>560</v>
      </c>
      <c r="L37" s="106" t="s">
        <v>557</v>
      </c>
      <c r="M37" s="106" t="s">
        <v>556</v>
      </c>
      <c r="N37" s="106" t="s">
        <v>558</v>
      </c>
      <c r="O37" s="106" t="s">
        <v>559</v>
      </c>
      <c r="P37" s="106" t="s">
        <v>560</v>
      </c>
      <c r="R37" s="106" t="s">
        <v>562</v>
      </c>
      <c r="S37" s="106">
        <v>1</v>
      </c>
      <c r="T37" s="106">
        <v>2</v>
      </c>
      <c r="U37" s="106">
        <v>3</v>
      </c>
      <c r="V37" s="106">
        <v>4</v>
      </c>
      <c r="W37" s="106" t="s">
        <v>557</v>
      </c>
      <c r="X37" s="106" t="s">
        <v>556</v>
      </c>
      <c r="Y37" s="106" t="s">
        <v>558</v>
      </c>
      <c r="Z37" s="106" t="s">
        <v>559</v>
      </c>
      <c r="AA37" s="106" t="s">
        <v>560</v>
      </c>
      <c r="AB37" s="106" t="s">
        <v>557</v>
      </c>
      <c r="AC37" s="106" t="s">
        <v>556</v>
      </c>
      <c r="AD37" s="106" t="s">
        <v>558</v>
      </c>
      <c r="AE37" s="106" t="s">
        <v>559</v>
      </c>
      <c r="AF37" s="106" t="s">
        <v>560</v>
      </c>
    </row>
    <row r="38" spans="2:48" x14ac:dyDescent="0.25">
      <c r="B38" s="106" t="s">
        <v>546</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546</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48" x14ac:dyDescent="0.25">
      <c r="B39" s="106" t="s">
        <v>547</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547</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48" x14ac:dyDescent="0.25">
      <c r="B40" s="106" t="s">
        <v>548</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548</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48" x14ac:dyDescent="0.25">
      <c r="B41" s="106" t="s">
        <v>549</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549</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48" x14ac:dyDescent="0.25">
      <c r="B42" s="106" t="s">
        <v>550</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550</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48" x14ac:dyDescent="0.25">
      <c r="B43" s="106" t="s">
        <v>551</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551</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48" x14ac:dyDescent="0.25">
      <c r="B44" s="106" t="s">
        <v>553</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553</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31"/>
      <c r="C64" s="131"/>
      <c r="D64" s="131"/>
      <c r="E64" s="131"/>
      <c r="F64" s="131"/>
      <c r="G64" s="131"/>
      <c r="I64" s="131"/>
      <c r="Q64" s="131"/>
      <c r="T64" s="131"/>
    </row>
    <row r="65" spans="2:21" x14ac:dyDescent="0.25">
      <c r="B65" s="131"/>
      <c r="C65" s="131"/>
      <c r="D65" s="131"/>
      <c r="E65" s="131"/>
      <c r="F65" s="131"/>
      <c r="G65" s="131"/>
      <c r="I65" s="131"/>
      <c r="Q65" s="131"/>
      <c r="T65" s="131"/>
    </row>
    <row r="66" spans="2:21" x14ac:dyDescent="0.25">
      <c r="B66" s="131"/>
      <c r="C66" s="131"/>
      <c r="D66" s="131"/>
      <c r="E66" s="131"/>
      <c r="F66" s="131"/>
      <c r="G66" s="131"/>
      <c r="Q66" s="131"/>
    </row>
    <row r="67" spans="2:21" x14ac:dyDescent="0.25">
      <c r="B67" s="131"/>
      <c r="C67" s="131"/>
      <c r="D67" s="131"/>
      <c r="E67" s="131"/>
      <c r="F67" s="131"/>
      <c r="G67" s="131"/>
      <c r="Q67" s="131"/>
    </row>
    <row r="68" spans="2:21" x14ac:dyDescent="0.25">
      <c r="B68" s="131"/>
      <c r="C68" s="131"/>
      <c r="D68" s="131"/>
      <c r="E68" s="131"/>
      <c r="F68" s="131"/>
      <c r="G68" s="131"/>
      <c r="I68" s="131"/>
      <c r="J68" s="131"/>
      <c r="K68" s="131"/>
      <c r="L68" s="131"/>
      <c r="M68" s="131"/>
      <c r="N68" s="131"/>
      <c r="O68" s="131"/>
      <c r="P68" s="131"/>
      <c r="Q68" s="131"/>
      <c r="T68" s="131"/>
      <c r="U68" s="131"/>
    </row>
    <row r="69" spans="2:21" x14ac:dyDescent="0.25">
      <c r="B69" s="130"/>
      <c r="C69" s="130"/>
      <c r="D69" s="130"/>
      <c r="E69" s="130"/>
      <c r="F69" s="130"/>
      <c r="G69" s="130"/>
      <c r="Q69" s="130"/>
    </row>
    <row r="70" spans="2:21" x14ac:dyDescent="0.25">
      <c r="D70" s="130"/>
      <c r="E70" s="130"/>
      <c r="F70" s="131"/>
      <c r="G70" s="131"/>
    </row>
    <row r="71" spans="2:21" x14ac:dyDescent="0.25">
      <c r="D71" s="130"/>
      <c r="E71" s="130"/>
      <c r="F71" s="131"/>
      <c r="G71" s="131"/>
    </row>
    <row r="72" spans="2:21" x14ac:dyDescent="0.25">
      <c r="D72" s="130"/>
      <c r="E72" s="130"/>
      <c r="F72" s="131"/>
      <c r="G72" s="131"/>
    </row>
    <row r="73" spans="2:21" x14ac:dyDescent="0.25">
      <c r="D73" s="130"/>
      <c r="E73" s="130"/>
      <c r="F73" s="131"/>
      <c r="G73" s="131"/>
      <c r="T73" s="131"/>
    </row>
    <row r="74" spans="2:21" x14ac:dyDescent="0.25">
      <c r="D74" s="130"/>
      <c r="E74" s="130"/>
      <c r="F74" s="131"/>
      <c r="G74" s="131"/>
      <c r="T74" s="131"/>
      <c r="U74" s="131"/>
    </row>
    <row r="75" spans="2:21" x14ac:dyDescent="0.25">
      <c r="D75" s="130"/>
      <c r="E75" s="130"/>
      <c r="F75" s="131"/>
      <c r="G75" s="131"/>
      <c r="T75" s="131"/>
      <c r="U75" s="131"/>
    </row>
    <row r="76" spans="2:21" x14ac:dyDescent="0.25">
      <c r="D76" s="130"/>
      <c r="E76" s="130"/>
      <c r="F76" s="131"/>
      <c r="G76" s="131"/>
    </row>
    <row r="77" spans="2:21" x14ac:dyDescent="0.25">
      <c r="D77" s="130"/>
      <c r="E77" s="130"/>
      <c r="F77" s="131"/>
      <c r="G77" s="131"/>
    </row>
    <row r="78" spans="2:21" x14ac:dyDescent="0.25">
      <c r="D78" s="130"/>
      <c r="E78" s="130"/>
      <c r="F78" s="131"/>
      <c r="G78" s="131"/>
    </row>
    <row r="79" spans="2:21" x14ac:dyDescent="0.25">
      <c r="D79" s="130"/>
      <c r="E79" s="130"/>
      <c r="F79" s="131"/>
      <c r="G79" s="131"/>
      <c r="T79" s="131"/>
      <c r="U79" s="131"/>
    </row>
    <row r="80" spans="2:21" x14ac:dyDescent="0.25">
      <c r="D80" s="130"/>
      <c r="E80" s="130"/>
      <c r="F80" s="131"/>
      <c r="G80" s="131"/>
    </row>
    <row r="81" spans="4:27" x14ac:dyDescent="0.25">
      <c r="D81" s="130"/>
      <c r="E81" s="130"/>
      <c r="F81" s="131"/>
      <c r="G81" s="131"/>
    </row>
    <row r="82" spans="4:27" x14ac:dyDescent="0.25">
      <c r="D82" s="130"/>
      <c r="E82" s="130"/>
      <c r="F82" s="131"/>
      <c r="G82" s="131"/>
    </row>
    <row r="83" spans="4:27" x14ac:dyDescent="0.25">
      <c r="D83" s="130"/>
      <c r="E83" s="130"/>
      <c r="F83" s="131"/>
      <c r="G83" s="131"/>
    </row>
    <row r="84" spans="4:27" x14ac:dyDescent="0.25">
      <c r="D84" s="130"/>
      <c r="E84" s="130"/>
      <c r="F84" s="131"/>
      <c r="G84" s="131"/>
      <c r="T84" s="131"/>
      <c r="U84" s="131"/>
      <c r="Z84" s="131"/>
      <c r="AA84" s="131"/>
    </row>
    <row r="85" spans="4:27" x14ac:dyDescent="0.25">
      <c r="D85" s="130"/>
      <c r="E85" s="130"/>
      <c r="F85" s="131"/>
      <c r="G85" s="131"/>
    </row>
    <row r="86" spans="4:27" x14ac:dyDescent="0.25">
      <c r="D86" s="130"/>
      <c r="E86" s="130"/>
      <c r="F86" s="131"/>
      <c r="G86" s="131"/>
    </row>
    <row r="87" spans="4:27" x14ac:dyDescent="0.25">
      <c r="D87" s="130"/>
      <c r="E87" s="130"/>
      <c r="F87" s="131"/>
      <c r="G87" s="131"/>
    </row>
    <row r="88" spans="4:27" x14ac:dyDescent="0.25">
      <c r="D88" s="130"/>
      <c r="E88" s="130"/>
      <c r="F88" s="131"/>
      <c r="G88" s="131"/>
    </row>
    <row r="89" spans="4:27" x14ac:dyDescent="0.25">
      <c r="D89" s="130"/>
      <c r="E89" s="130"/>
      <c r="F89" s="131"/>
      <c r="G89" s="131"/>
      <c r="T89" s="131"/>
      <c r="U89" s="131"/>
      <c r="Z89" s="131"/>
      <c r="AA89" s="131"/>
    </row>
    <row r="90" spans="4:27" x14ac:dyDescent="0.25">
      <c r="D90" s="130"/>
      <c r="E90" s="130"/>
      <c r="F90" s="131"/>
      <c r="G90" s="131"/>
    </row>
    <row r="91" spans="4:27" x14ac:dyDescent="0.25">
      <c r="D91" s="130"/>
      <c r="E91" s="130"/>
      <c r="F91" s="131"/>
      <c r="G91" s="131"/>
    </row>
    <row r="92" spans="4:27" x14ac:dyDescent="0.25">
      <c r="D92" s="130"/>
      <c r="E92" s="130"/>
      <c r="F92" s="131"/>
      <c r="G92" s="131"/>
    </row>
    <row r="93" spans="4:27" x14ac:dyDescent="0.25">
      <c r="D93" s="130"/>
      <c r="E93" s="130"/>
      <c r="F93" s="131"/>
      <c r="G93" s="131"/>
    </row>
    <row r="94" spans="4:27" x14ac:dyDescent="0.25">
      <c r="D94" s="130"/>
      <c r="E94" s="130"/>
      <c r="F94" s="131"/>
      <c r="G94" s="131"/>
      <c r="T94" s="131"/>
      <c r="U94" s="131"/>
      <c r="Z94" s="131"/>
      <c r="AA94" s="131"/>
    </row>
    <row r="95" spans="4:27" x14ac:dyDescent="0.25">
      <c r="D95" s="130"/>
      <c r="E95" s="130"/>
      <c r="F95" s="131"/>
      <c r="G95" s="131"/>
      <c r="T95" s="131"/>
    </row>
    <row r="96" spans="4:27" x14ac:dyDescent="0.25">
      <c r="D96" s="130"/>
      <c r="E96" s="130"/>
      <c r="F96" s="131"/>
      <c r="G96" s="131"/>
      <c r="T96" s="131"/>
    </row>
    <row r="97" spans="4:21" x14ac:dyDescent="0.25">
      <c r="D97" s="130"/>
      <c r="E97" s="130"/>
      <c r="F97" s="131"/>
      <c r="G97" s="131"/>
    </row>
    <row r="98" spans="4:21" x14ac:dyDescent="0.25">
      <c r="D98" s="130"/>
      <c r="E98" s="130"/>
      <c r="F98" s="131"/>
      <c r="G98" s="131"/>
    </row>
    <row r="99" spans="4:21" x14ac:dyDescent="0.25">
      <c r="D99" s="130"/>
      <c r="E99" s="130"/>
      <c r="F99" s="131"/>
      <c r="G99" s="131"/>
      <c r="T99" s="131"/>
      <c r="U99" s="131"/>
    </row>
    <row r="100" spans="4:21" x14ac:dyDescent="0.25">
      <c r="D100" s="130"/>
      <c r="E100" s="130"/>
      <c r="F100" s="131"/>
      <c r="G100" s="131"/>
      <c r="T100" s="131"/>
    </row>
    <row r="101" spans="4:21" x14ac:dyDescent="0.25">
      <c r="D101" s="130"/>
      <c r="E101" s="130"/>
      <c r="F101" s="131"/>
      <c r="G101" s="131"/>
      <c r="T101" s="131"/>
    </row>
    <row r="102" spans="4:21" x14ac:dyDescent="0.25">
      <c r="D102" s="130"/>
      <c r="E102" s="130"/>
      <c r="F102" s="131"/>
      <c r="G102" s="131"/>
    </row>
    <row r="103" spans="4:21" x14ac:dyDescent="0.25">
      <c r="D103" s="130"/>
      <c r="E103" s="130"/>
      <c r="F103" s="131"/>
      <c r="G103" s="131"/>
    </row>
    <row r="104" spans="4:21" x14ac:dyDescent="0.25">
      <c r="D104" s="130"/>
      <c r="E104" s="130"/>
      <c r="F104" s="131"/>
      <c r="G104" s="131"/>
      <c r="T104" s="131"/>
      <c r="U104" s="131"/>
    </row>
    <row r="105" spans="4:21" x14ac:dyDescent="0.25">
      <c r="D105" s="130"/>
      <c r="E105" s="130"/>
      <c r="F105" s="131"/>
      <c r="G105" s="131"/>
    </row>
    <row r="106" spans="4:21" x14ac:dyDescent="0.25">
      <c r="D106" s="130"/>
      <c r="E106" s="130"/>
      <c r="F106" s="131"/>
      <c r="G106" s="131"/>
    </row>
    <row r="107" spans="4:21" x14ac:dyDescent="0.25">
      <c r="D107" s="130"/>
      <c r="E107" s="130"/>
      <c r="F107" s="131"/>
      <c r="G107" s="131"/>
    </row>
    <row r="108" spans="4:21" x14ac:dyDescent="0.25">
      <c r="D108" s="130"/>
      <c r="E108" s="130"/>
      <c r="F108" s="131"/>
      <c r="G108" s="131"/>
    </row>
    <row r="109" spans="4:21" x14ac:dyDescent="0.25">
      <c r="D109" s="130"/>
      <c r="E109" s="130"/>
      <c r="F109" s="131"/>
      <c r="G109" s="131"/>
    </row>
    <row r="110" spans="4:21" x14ac:dyDescent="0.25">
      <c r="D110" s="130"/>
      <c r="E110" s="130"/>
      <c r="F110" s="131"/>
      <c r="G110" s="131"/>
    </row>
    <row r="111" spans="4:21" x14ac:dyDescent="0.25">
      <c r="D111" s="130"/>
      <c r="E111" s="130"/>
      <c r="F111" s="131"/>
      <c r="G111" s="131"/>
    </row>
    <row r="112" spans="4:21" x14ac:dyDescent="0.25">
      <c r="D112" s="130"/>
      <c r="E112" s="130"/>
      <c r="F112" s="131"/>
      <c r="G112" s="131"/>
    </row>
    <row r="113" spans="2:76" x14ac:dyDescent="0.25">
      <c r="D113" s="130"/>
      <c r="E113" s="130"/>
      <c r="F113" s="131"/>
      <c r="G113" s="131"/>
      <c r="R113" s="125"/>
      <c r="S113" s="125"/>
    </row>
    <row r="114" spans="2:76" s="125" customFormat="1" x14ac:dyDescent="0.25">
      <c r="B114"/>
      <c r="C114"/>
      <c r="D114" s="130"/>
      <c r="E114" s="130"/>
      <c r="F114" s="131"/>
      <c r="G114" s="131"/>
      <c r="H114"/>
      <c r="M114"/>
      <c r="N114"/>
      <c r="V114"/>
      <c r="W114"/>
    </row>
    <row r="115" spans="2:76" x14ac:dyDescent="0.25">
      <c r="D115" s="130"/>
      <c r="E115" s="130"/>
      <c r="F115" s="131"/>
      <c r="G115" s="131"/>
      <c r="H115" s="5"/>
      <c r="M115" s="5"/>
      <c r="N115" s="5"/>
      <c r="O115" s="5"/>
      <c r="P115" s="5"/>
      <c r="Q115" s="5"/>
      <c r="R115" s="125"/>
      <c r="S115" s="126"/>
      <c r="T115" s="126"/>
      <c r="Z115" s="126"/>
      <c r="AA115" s="126"/>
      <c r="AB115" s="127"/>
    </row>
    <row r="116" spans="2:76" x14ac:dyDescent="0.25">
      <c r="D116" s="130"/>
      <c r="E116" s="130"/>
      <c r="F116" s="131"/>
      <c r="G116" s="131"/>
      <c r="H116" s="5"/>
    </row>
    <row r="117" spans="2:76" x14ac:dyDescent="0.25">
      <c r="D117" s="130"/>
      <c r="E117" s="130"/>
      <c r="F117" s="131"/>
      <c r="G117" s="131"/>
      <c r="H117" s="5"/>
    </row>
    <row r="118" spans="2:76" x14ac:dyDescent="0.25">
      <c r="D118" s="130"/>
      <c r="E118" s="130"/>
      <c r="F118" s="131"/>
      <c r="G118" s="131"/>
      <c r="H118" s="5"/>
    </row>
    <row r="119" spans="2:76" x14ac:dyDescent="0.25">
      <c r="D119" s="130"/>
      <c r="E119" s="130"/>
      <c r="F119" s="131"/>
      <c r="G119" s="131"/>
    </row>
    <row r="120" spans="2:76" x14ac:dyDescent="0.25">
      <c r="D120" s="130"/>
      <c r="E120" s="130"/>
      <c r="F120" s="131"/>
      <c r="G120" s="131"/>
    </row>
    <row r="121" spans="2:76" x14ac:dyDescent="0.25">
      <c r="D121" s="130"/>
      <c r="E121" s="130"/>
      <c r="F121" s="131"/>
      <c r="G121" s="131"/>
    </row>
    <row r="122" spans="2:76" x14ac:dyDescent="0.25">
      <c r="D122" s="130"/>
      <c r="E122" s="130"/>
      <c r="F122" s="131"/>
      <c r="G122" s="131"/>
    </row>
    <row r="123" spans="2:76" x14ac:dyDescent="0.25">
      <c r="D123" s="130"/>
      <c r="E123" s="130"/>
      <c r="F123" s="131"/>
      <c r="G123" s="131"/>
      <c r="H123" s="8"/>
      <c r="Z123" s="8"/>
      <c r="AA123" s="8"/>
      <c r="AB123" s="8"/>
      <c r="AO123" s="8"/>
      <c r="AP123" s="8"/>
      <c r="AQ123" s="8"/>
      <c r="AR123" s="8"/>
      <c r="AS123" s="8"/>
      <c r="AT123" s="8"/>
      <c r="AU123" s="8"/>
      <c r="AV123" s="8"/>
      <c r="BW123" s="8"/>
      <c r="BX123" s="8"/>
    </row>
    <row r="124" spans="2:76" x14ac:dyDescent="0.25">
      <c r="D124" s="130"/>
      <c r="E124" s="130"/>
      <c r="F124" s="131"/>
      <c r="G124" s="131"/>
      <c r="H124" s="8"/>
      <c r="Z124" s="8"/>
      <c r="AA124" s="8"/>
      <c r="AB124" s="8"/>
      <c r="AO124" s="8"/>
      <c r="AP124" s="8"/>
      <c r="AQ124" s="8"/>
      <c r="AR124" s="8"/>
      <c r="AS124" s="8"/>
      <c r="AT124" s="8"/>
      <c r="AU124" s="8"/>
      <c r="AV124" s="8"/>
    </row>
    <row r="125" spans="2:76" x14ac:dyDescent="0.25">
      <c r="D125" s="130"/>
      <c r="E125" s="130"/>
      <c r="F125" s="131"/>
      <c r="G125" s="131"/>
      <c r="H125" s="8"/>
      <c r="Z125" s="8"/>
      <c r="AA125" s="8"/>
      <c r="AB125" s="8"/>
      <c r="AO125" s="8"/>
      <c r="AP125" s="8"/>
      <c r="AQ125" s="8"/>
      <c r="AR125" s="8"/>
      <c r="AS125" s="8"/>
      <c r="AT125" s="8"/>
      <c r="AU125" s="8"/>
      <c r="AV125" s="8"/>
    </row>
    <row r="126" spans="2:76" x14ac:dyDescent="0.25">
      <c r="D126" s="130"/>
      <c r="E126" s="130"/>
      <c r="F126" s="131"/>
      <c r="G126" s="131"/>
      <c r="H126" s="8"/>
      <c r="AK126" s="8"/>
      <c r="AL126" s="8"/>
      <c r="AM126" s="8"/>
      <c r="AN126" s="8"/>
      <c r="AO126" s="8"/>
      <c r="AP126" s="8"/>
      <c r="AQ126" s="8"/>
      <c r="AR126" s="8"/>
      <c r="AS126" s="8"/>
      <c r="AT126" s="8"/>
      <c r="AU126" s="8"/>
      <c r="AV126" s="8"/>
    </row>
    <row r="127" spans="2:76" x14ac:dyDescent="0.25">
      <c r="D127" s="130"/>
      <c r="E127" s="130"/>
      <c r="F127" s="131"/>
      <c r="G127" s="131"/>
      <c r="H127" s="8"/>
      <c r="AK127" s="8"/>
      <c r="AL127" s="8"/>
      <c r="AM127" s="8"/>
      <c r="AN127" s="8"/>
      <c r="AO127" s="8"/>
      <c r="AP127" s="8"/>
      <c r="AQ127" s="8"/>
      <c r="AR127" s="8"/>
      <c r="AS127" s="8"/>
      <c r="AT127" s="8"/>
      <c r="AU127" s="8"/>
      <c r="AV127" s="8"/>
    </row>
    <row r="128" spans="2:76" x14ac:dyDescent="0.25">
      <c r="D128" s="130"/>
      <c r="E128" s="130"/>
      <c r="F128" s="131"/>
      <c r="G128" s="131"/>
      <c r="H128" s="8"/>
      <c r="AK128" s="8"/>
      <c r="AL128" s="8"/>
      <c r="AM128" s="8"/>
      <c r="AN128" s="8"/>
      <c r="AO128" s="8"/>
      <c r="AP128" s="8"/>
      <c r="AQ128" s="8"/>
      <c r="AR128" s="8"/>
      <c r="AS128" s="8"/>
      <c r="AT128" s="8"/>
      <c r="AU128" s="8"/>
      <c r="AV128" s="8"/>
    </row>
    <row r="129" spans="4:107" x14ac:dyDescent="0.25">
      <c r="D129" s="130"/>
      <c r="E129" s="130"/>
      <c r="F129" s="131"/>
      <c r="G129" s="131"/>
      <c r="H129" s="125"/>
      <c r="AK129" s="125"/>
      <c r="AL129" s="125"/>
      <c r="AM129" s="125"/>
      <c r="AN129" s="125"/>
      <c r="AO129" s="125"/>
      <c r="AP129" s="125"/>
      <c r="AQ129" s="125"/>
      <c r="AR129" s="125"/>
      <c r="AS129" s="125"/>
      <c r="AT129" s="125"/>
      <c r="AU129" s="125"/>
      <c r="AV129" s="125"/>
    </row>
    <row r="130" spans="4:107" x14ac:dyDescent="0.25">
      <c r="D130" s="130"/>
      <c r="E130" s="130"/>
      <c r="F130" s="131"/>
      <c r="G130" s="131"/>
    </row>
    <row r="131" spans="4:107" x14ac:dyDescent="0.25">
      <c r="D131" s="130"/>
      <c r="E131" s="130"/>
      <c r="F131" s="131"/>
      <c r="G131" s="131"/>
    </row>
    <row r="132" spans="4:107" x14ac:dyDescent="0.25">
      <c r="D132" s="130"/>
      <c r="E132" s="130"/>
      <c r="F132" s="131"/>
      <c r="G132" s="131"/>
    </row>
    <row r="133" spans="4:107" x14ac:dyDescent="0.25">
      <c r="D133" s="130"/>
      <c r="E133" s="130"/>
      <c r="F133" s="131"/>
      <c r="G133" s="131"/>
    </row>
    <row r="134" spans="4:107" x14ac:dyDescent="0.25">
      <c r="D134" s="130"/>
      <c r="E134" s="130"/>
      <c r="F134" s="131"/>
      <c r="G134" s="131"/>
      <c r="H134" s="8"/>
      <c r="AK134" s="8"/>
      <c r="AL134" s="8"/>
      <c r="AM134" s="8"/>
      <c r="AN134" s="8"/>
      <c r="AO134" s="8"/>
      <c r="AP134" s="8"/>
      <c r="AQ134" s="8"/>
      <c r="AR134" s="8"/>
      <c r="AS134" s="8"/>
      <c r="AT134" s="8"/>
      <c r="AU134" s="8"/>
      <c r="AV134" s="8"/>
    </row>
    <row r="135" spans="4:107" x14ac:dyDescent="0.25">
      <c r="D135" s="130"/>
      <c r="E135" s="130"/>
      <c r="F135" s="131"/>
      <c r="G135" s="131"/>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30"/>
      <c r="E136" s="130"/>
      <c r="F136" s="131"/>
      <c r="G136" s="131"/>
      <c r="H136" s="8"/>
      <c r="AK136" s="8"/>
      <c r="AL136" s="8"/>
      <c r="AM136" s="8"/>
      <c r="AN136" s="8"/>
      <c r="AO136" s="8"/>
      <c r="AP136" s="8"/>
      <c r="AQ136" s="8"/>
      <c r="AR136" s="8"/>
      <c r="AS136" s="8"/>
      <c r="AT136" s="8"/>
      <c r="AU136" s="8"/>
      <c r="AV136" s="8"/>
      <c r="AW136" s="125"/>
    </row>
    <row r="137" spans="4:107" x14ac:dyDescent="0.25">
      <c r="D137" s="130"/>
      <c r="E137" s="130"/>
      <c r="F137" s="131"/>
      <c r="G137" s="131"/>
      <c r="H137" s="8"/>
      <c r="AK137" s="8"/>
      <c r="AL137" s="8"/>
      <c r="AM137" s="8"/>
      <c r="AN137" s="8"/>
      <c r="AO137" s="8"/>
      <c r="AP137" s="8"/>
      <c r="AQ137" s="8"/>
      <c r="AR137" s="8"/>
      <c r="AS137" s="8"/>
      <c r="AT137" s="8"/>
      <c r="AU137" s="8"/>
      <c r="AV137" s="8"/>
    </row>
    <row r="138" spans="4:107" x14ac:dyDescent="0.25">
      <c r="D138" s="130"/>
      <c r="E138" s="130"/>
      <c r="F138" s="131"/>
      <c r="G138" s="131"/>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30"/>
      <c r="E139" s="130"/>
      <c r="F139" s="131"/>
      <c r="G139" s="131"/>
      <c r="H139" s="8"/>
      <c r="AK139" s="8"/>
      <c r="AL139" s="8"/>
      <c r="AM139" s="8"/>
      <c r="AN139" s="8"/>
      <c r="AO139" s="8"/>
      <c r="AP139" s="8"/>
      <c r="AQ139" s="8"/>
      <c r="AR139" s="8"/>
      <c r="AS139" s="8"/>
      <c r="AT139" s="8"/>
      <c r="AU139" s="8"/>
      <c r="AV139" s="8"/>
      <c r="AW139" s="8"/>
    </row>
    <row r="140" spans="4:107" x14ac:dyDescent="0.25">
      <c r="D140" s="130"/>
      <c r="E140" s="130"/>
      <c r="F140" s="131"/>
      <c r="G140" s="131"/>
      <c r="H140" s="8"/>
      <c r="AK140" s="8"/>
      <c r="AL140" s="8"/>
      <c r="AM140" s="8"/>
      <c r="AN140" s="8"/>
      <c r="AO140" s="8"/>
      <c r="AP140" s="8"/>
      <c r="AQ140" s="8"/>
      <c r="AR140" s="8"/>
      <c r="AS140" s="8"/>
      <c r="AT140" s="8"/>
      <c r="AU140" s="8"/>
      <c r="AV140" s="8"/>
    </row>
    <row r="141" spans="4:107" x14ac:dyDescent="0.25">
      <c r="D141" s="130"/>
      <c r="E141" s="130"/>
      <c r="F141" s="131"/>
      <c r="G141" s="131"/>
    </row>
    <row r="142" spans="4:107" x14ac:dyDescent="0.25">
      <c r="D142" s="130"/>
      <c r="E142" s="130"/>
      <c r="F142" s="131"/>
      <c r="G142" s="131"/>
    </row>
    <row r="143" spans="4:107" x14ac:dyDescent="0.25">
      <c r="D143" s="130"/>
      <c r="E143" s="130"/>
      <c r="F143" s="131"/>
      <c r="G143" s="131"/>
    </row>
    <row r="144" spans="4:107" x14ac:dyDescent="0.25">
      <c r="D144" s="130"/>
      <c r="E144" s="130"/>
      <c r="F144" s="131"/>
      <c r="G144" s="131"/>
    </row>
    <row r="145" spans="4:7" x14ac:dyDescent="0.25">
      <c r="D145" s="130"/>
      <c r="E145" s="130"/>
      <c r="F145" s="131"/>
      <c r="G145" s="131"/>
    </row>
    <row r="146" spans="4:7" x14ac:dyDescent="0.25">
      <c r="D146" s="130"/>
      <c r="E146" s="130"/>
      <c r="F146" s="131"/>
      <c r="G146" s="131"/>
    </row>
    <row r="147" spans="4:7" x14ac:dyDescent="0.25">
      <c r="D147" s="130"/>
      <c r="E147" s="130"/>
      <c r="F147" s="131"/>
      <c r="G147" s="131"/>
    </row>
    <row r="148" spans="4:7" x14ac:dyDescent="0.25">
      <c r="D148" s="130"/>
      <c r="E148" s="130"/>
      <c r="F148" s="131"/>
      <c r="G148" s="131"/>
    </row>
    <row r="149" spans="4:7" x14ac:dyDescent="0.25">
      <c r="D149" s="130"/>
      <c r="E149" s="130"/>
      <c r="F149" s="131"/>
      <c r="G149" s="131"/>
    </row>
    <row r="150" spans="4:7" x14ac:dyDescent="0.25">
      <c r="D150" s="130"/>
      <c r="E150" s="130"/>
      <c r="F150" s="131"/>
      <c r="G150" s="131"/>
    </row>
    <row r="151" spans="4:7" x14ac:dyDescent="0.25">
      <c r="D151" s="130"/>
      <c r="E151" s="130"/>
      <c r="F151" s="131"/>
      <c r="G151" s="131"/>
    </row>
    <row r="152" spans="4:7" x14ac:dyDescent="0.25">
      <c r="D152" s="130"/>
      <c r="E152" s="130"/>
      <c r="F152" s="131"/>
      <c r="G152" s="131"/>
    </row>
    <row r="153" spans="4:7" x14ac:dyDescent="0.25">
      <c r="D153" s="130"/>
      <c r="E153" s="130"/>
      <c r="F153" s="131"/>
      <c r="G153" s="131"/>
    </row>
    <row r="154" spans="4:7" x14ac:dyDescent="0.25">
      <c r="D154" s="130"/>
      <c r="E154" s="130"/>
      <c r="F154" s="131"/>
      <c r="G154" s="131"/>
    </row>
    <row r="155" spans="4:7" x14ac:dyDescent="0.25">
      <c r="D155" s="130"/>
      <c r="E155" s="130"/>
      <c r="F155" s="131"/>
      <c r="G155" s="131"/>
    </row>
    <row r="156" spans="4:7" x14ac:dyDescent="0.25">
      <c r="D156" s="130"/>
      <c r="E156" s="130"/>
      <c r="F156" s="131"/>
      <c r="G156" s="131"/>
    </row>
    <row r="157" spans="4:7" x14ac:dyDescent="0.25">
      <c r="D157" s="130"/>
      <c r="E157" s="130"/>
      <c r="F157" s="131"/>
      <c r="G157" s="131"/>
    </row>
  </sheetData>
  <mergeCells count="33">
    <mergeCell ref="B2:Z2"/>
    <mergeCell ref="B3:Z4"/>
    <mergeCell ref="C7:Q7"/>
    <mergeCell ref="C8:L8"/>
    <mergeCell ref="M8:N8"/>
    <mergeCell ref="P8:P9"/>
    <mergeCell ref="Q8:Q9"/>
    <mergeCell ref="O8:O9"/>
    <mergeCell ref="S35:AF35"/>
    <mergeCell ref="C13:P13"/>
    <mergeCell ref="C14:F14"/>
    <mergeCell ref="G14:K14"/>
    <mergeCell ref="L14:P14"/>
    <mergeCell ref="S13:AF13"/>
    <mergeCell ref="S14:V14"/>
    <mergeCell ref="W14:AA14"/>
    <mergeCell ref="AB14:AF14"/>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s>
  <phoneticPr fontId="5" type="noConversion"/>
  <conditionalFormatting sqref="C16:P22">
    <cfRule type="colorScale" priority="11">
      <colorScale>
        <cfvo type="min"/>
        <cfvo type="percentile" val="50"/>
        <cfvo type="max"/>
        <color rgb="FFF8696B"/>
        <color rgb="FFFFEB84"/>
        <color rgb="FF63BE7B"/>
      </colorScale>
    </cfRule>
  </conditionalFormatting>
  <conditionalFormatting sqref="S16:AF22">
    <cfRule type="colorScale" priority="10">
      <colorScale>
        <cfvo type="min"/>
        <cfvo type="percentile" val="50"/>
        <cfvo type="max"/>
        <color rgb="FFF8696B"/>
        <color rgb="FFFFEB84"/>
        <color rgb="FF63BE7B"/>
      </colorScale>
    </cfRule>
  </conditionalFormatting>
  <conditionalFormatting sqref="C38:P44">
    <cfRule type="colorScale" priority="9">
      <colorScale>
        <cfvo type="min"/>
        <cfvo type="percentile" val="50"/>
        <cfvo type="max"/>
        <color rgb="FFF8696B"/>
        <color rgb="FFFFEB84"/>
        <color rgb="FF63BE7B"/>
      </colorScale>
    </cfRule>
  </conditionalFormatting>
  <conditionalFormatting sqref="AI34:AV34 S38:AF44">
    <cfRule type="colorScale" priority="8">
      <colorScale>
        <cfvo type="min"/>
        <cfvo type="percentile" val="50"/>
        <cfvo type="max"/>
        <color rgb="FF63BE7B"/>
        <color rgb="FFFFEB84"/>
        <color rgb="FFF8696B"/>
      </colorScale>
    </cfRule>
  </conditionalFormatting>
  <conditionalFormatting sqref="S27:AF34 R34">
    <cfRule type="colorScale" priority="7">
      <colorScale>
        <cfvo type="min"/>
        <cfvo type="percentile" val="50"/>
        <cfvo type="max"/>
        <color rgb="FFF8696B"/>
        <color rgb="FFFFEB84"/>
        <color rgb="FF63BE7B"/>
      </colorScale>
    </cfRule>
  </conditionalFormatting>
  <conditionalFormatting sqref="C27:P34">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A9A9-C3B9-42EF-9AC9-17447A45CD95}">
  <sheetPr codeName="Sheet13"/>
  <dimension ref="B2:Y45"/>
  <sheetViews>
    <sheetView topLeftCell="A4" zoomScale="85" zoomScaleNormal="85" workbookViewId="0">
      <selection activeCell="X26" sqref="X26"/>
    </sheetView>
  </sheetViews>
  <sheetFormatPr defaultRowHeight="15" x14ac:dyDescent="0.25"/>
  <sheetData>
    <row r="2" spans="2:25" ht="18.75" x14ac:dyDescent="0.3">
      <c r="B2" s="250" t="s">
        <v>595</v>
      </c>
      <c r="C2" s="250"/>
      <c r="D2" s="250"/>
      <c r="E2" s="250"/>
      <c r="F2" s="250"/>
      <c r="G2" s="250"/>
      <c r="H2" s="250"/>
      <c r="I2" s="250"/>
      <c r="J2" s="250"/>
      <c r="K2" s="250"/>
      <c r="L2" s="250"/>
      <c r="M2" s="250"/>
      <c r="N2" s="250"/>
      <c r="O2" s="250"/>
      <c r="P2" s="250"/>
      <c r="Q2" s="250"/>
      <c r="R2" s="250"/>
      <c r="S2" s="250"/>
      <c r="T2" s="250"/>
    </row>
    <row r="3" spans="2:25" ht="52.5" customHeight="1" x14ac:dyDescent="0.25">
      <c r="B3" s="260" t="s">
        <v>598</v>
      </c>
      <c r="C3" s="260"/>
      <c r="D3" s="260"/>
      <c r="E3" s="260"/>
      <c r="F3" s="260"/>
      <c r="G3" s="260"/>
      <c r="H3" s="260"/>
      <c r="I3" s="260"/>
      <c r="J3" s="260"/>
      <c r="K3" s="260"/>
      <c r="L3" s="260"/>
      <c r="M3" s="260"/>
      <c r="N3" s="260"/>
      <c r="O3" s="260"/>
      <c r="P3" s="260"/>
      <c r="Q3" s="260"/>
      <c r="R3" s="260"/>
      <c r="S3" s="260"/>
      <c r="T3" s="260"/>
    </row>
    <row r="4" spans="2:25" ht="54" customHeight="1" x14ac:dyDescent="0.25">
      <c r="B4" s="260"/>
      <c r="C4" s="260"/>
      <c r="D4" s="260"/>
      <c r="E4" s="260"/>
      <c r="F4" s="260"/>
      <c r="G4" s="260"/>
      <c r="H4" s="260"/>
      <c r="I4" s="260"/>
      <c r="J4" s="260"/>
      <c r="K4" s="260"/>
      <c r="L4" s="260"/>
      <c r="M4" s="260"/>
      <c r="N4" s="260"/>
      <c r="O4" s="260"/>
      <c r="P4" s="260"/>
      <c r="Q4" s="260"/>
      <c r="R4" s="260"/>
      <c r="S4" s="260"/>
      <c r="T4" s="260"/>
    </row>
    <row r="7" spans="2:25" x14ac:dyDescent="0.25">
      <c r="C7" s="244" t="s">
        <v>585</v>
      </c>
      <c r="D7" s="244"/>
      <c r="E7" s="244"/>
      <c r="F7" s="244"/>
      <c r="G7" s="244"/>
      <c r="H7" s="244"/>
      <c r="I7" s="244"/>
      <c r="J7" s="244"/>
      <c r="M7" s="244" t="s">
        <v>586</v>
      </c>
      <c r="N7" s="244"/>
      <c r="O7" s="244"/>
      <c r="P7" s="244"/>
      <c r="Q7" s="244"/>
      <c r="R7" s="244"/>
      <c r="S7" s="244"/>
      <c r="T7" s="244"/>
      <c r="U7" s="131"/>
      <c r="V7" s="289" t="s">
        <v>591</v>
      </c>
      <c r="W7" s="289"/>
      <c r="X7" s="289"/>
      <c r="Y7" s="289"/>
    </row>
    <row r="8" spans="2:25" x14ac:dyDescent="0.25">
      <c r="C8" s="134" t="s">
        <v>576</v>
      </c>
      <c r="D8" s="134" t="s">
        <v>546</v>
      </c>
      <c r="E8" s="134" t="s">
        <v>547</v>
      </c>
      <c r="F8" s="134" t="s">
        <v>548</v>
      </c>
      <c r="G8" s="134" t="s">
        <v>549</v>
      </c>
      <c r="H8" s="134" t="s">
        <v>550</v>
      </c>
      <c r="I8" s="134" t="s">
        <v>551</v>
      </c>
      <c r="J8" s="134" t="s">
        <v>553</v>
      </c>
      <c r="M8" s="134" t="s">
        <v>576</v>
      </c>
      <c r="N8" s="134" t="s">
        <v>546</v>
      </c>
      <c r="O8" s="134" t="s">
        <v>547</v>
      </c>
      <c r="P8" s="134" t="s">
        <v>548</v>
      </c>
      <c r="Q8" s="134" t="s">
        <v>549</v>
      </c>
      <c r="R8" s="134" t="s">
        <v>550</v>
      </c>
      <c r="S8" s="134" t="s">
        <v>551</v>
      </c>
      <c r="T8" s="134" t="s">
        <v>553</v>
      </c>
      <c r="V8" s="135" t="s">
        <v>562</v>
      </c>
      <c r="W8" s="262" t="s">
        <v>546</v>
      </c>
      <c r="X8" s="262"/>
      <c r="Y8" s="262"/>
    </row>
    <row r="9" spans="2:25" x14ac:dyDescent="0.25">
      <c r="B9" s="22" t="s">
        <v>593</v>
      </c>
      <c r="C9" s="81">
        <v>-316.65742654100001</v>
      </c>
      <c r="D9" s="81">
        <v>-310.23461014071398</v>
      </c>
      <c r="E9" s="81">
        <v>-295.96401891385199</v>
      </c>
      <c r="F9" s="81">
        <v>-361.30047811695397</v>
      </c>
      <c r="G9" s="81">
        <v>-431.68145956607401</v>
      </c>
      <c r="H9" s="81">
        <v>-325.06231773081902</v>
      </c>
      <c r="I9" s="81">
        <v>-361.16709591551</v>
      </c>
      <c r="J9" s="81">
        <v>-210.91022964509301</v>
      </c>
      <c r="L9" s="22" t="s">
        <v>593</v>
      </c>
      <c r="M9" s="81">
        <v>13876.1729828227</v>
      </c>
      <c r="N9" s="81">
        <v>12970.500031602001</v>
      </c>
      <c r="O9" s="81">
        <v>11878.6926413618</v>
      </c>
      <c r="P9" s="81">
        <v>10659.898469854901</v>
      </c>
      <c r="Q9" s="81">
        <v>9365.3201935187699</v>
      </c>
      <c r="R9" s="81">
        <v>7823.5024426080699</v>
      </c>
      <c r="S9" s="81">
        <v>6214.4692993952394</v>
      </c>
      <c r="T9" s="81">
        <v>3969.7845671355403</v>
      </c>
      <c r="V9" s="290" t="s">
        <v>587</v>
      </c>
      <c r="W9" s="290"/>
      <c r="X9" s="290" t="s">
        <v>588</v>
      </c>
      <c r="Y9" s="290"/>
    </row>
    <row r="10" spans="2:25" x14ac:dyDescent="0.25">
      <c r="B10" s="124">
        <v>1</v>
      </c>
      <c r="C10" s="81">
        <v>-215.90734303380802</v>
      </c>
      <c r="D10" s="81">
        <v>-167.019155840379</v>
      </c>
      <c r="E10" s="81">
        <v>-280.539612609904</v>
      </c>
      <c r="F10" s="81">
        <v>-254.57803618067197</v>
      </c>
      <c r="G10" s="81">
        <v>-365.80841686937202</v>
      </c>
      <c r="H10" s="81">
        <v>-315.379611074678</v>
      </c>
      <c r="I10" s="81">
        <v>-265.74241561428698</v>
      </c>
      <c r="J10" s="81">
        <v>-177.570656055504</v>
      </c>
      <c r="L10" s="124">
        <v>1</v>
      </c>
      <c r="M10" s="81">
        <v>13981.9720127892</v>
      </c>
      <c r="N10" s="81">
        <v>13137.8037346975</v>
      </c>
      <c r="O10" s="81">
        <v>11915.491847376301</v>
      </c>
      <c r="P10" s="81">
        <v>10671.083061487199</v>
      </c>
      <c r="Q10" s="81">
        <v>9381.3720608713302</v>
      </c>
      <c r="R10" s="81">
        <v>7981.4912957623901</v>
      </c>
      <c r="S10" s="81">
        <v>6352.8520075366505</v>
      </c>
      <c r="T10" s="81">
        <v>4087.2634445552499</v>
      </c>
      <c r="V10" s="124" t="s">
        <v>589</v>
      </c>
      <c r="W10" s="6">
        <v>33000</v>
      </c>
      <c r="X10" s="123" t="s">
        <v>589</v>
      </c>
      <c r="Y10" s="6">
        <v>30000</v>
      </c>
    </row>
    <row r="11" spans="2:25" x14ac:dyDescent="0.25">
      <c r="B11" s="124">
        <v>2</v>
      </c>
      <c r="C11" s="81">
        <v>182.98756719809299</v>
      </c>
      <c r="D11" s="81">
        <v>67.9970628831894</v>
      </c>
      <c r="E11" s="81">
        <v>141.194907626542</v>
      </c>
      <c r="F11" s="81">
        <v>101.60454071473599</v>
      </c>
      <c r="G11" s="81">
        <v>87.379322797756998</v>
      </c>
      <c r="H11" s="81">
        <v>134.945064117947</v>
      </c>
      <c r="I11" s="81">
        <v>148.491443571601</v>
      </c>
      <c r="J11" s="81">
        <v>186.527709927807</v>
      </c>
      <c r="L11" s="124">
        <v>2</v>
      </c>
      <c r="M11" s="81">
        <v>14367.2576645563</v>
      </c>
      <c r="N11" s="81">
        <v>13382.973323792799</v>
      </c>
      <c r="O11" s="81">
        <v>12381.1872351493</v>
      </c>
      <c r="P11" s="81">
        <v>11170.675807506901</v>
      </c>
      <c r="Q11" s="81">
        <v>9899.0352644943305</v>
      </c>
      <c r="R11" s="81">
        <v>8501.8201501002295</v>
      </c>
      <c r="S11" s="81">
        <v>6903.1384141083909</v>
      </c>
      <c r="T11" s="81">
        <v>4787.4454436984797</v>
      </c>
      <c r="V11" s="124" t="s">
        <v>561</v>
      </c>
      <c r="W11" s="6">
        <v>1</v>
      </c>
      <c r="X11" s="123" t="s">
        <v>561</v>
      </c>
      <c r="Y11" s="6">
        <v>3</v>
      </c>
    </row>
    <row r="12" spans="2:25" x14ac:dyDescent="0.25">
      <c r="B12" s="124">
        <v>3</v>
      </c>
      <c r="C12" s="81">
        <v>104.631833612986</v>
      </c>
      <c r="D12" s="81">
        <v>164.877470863827</v>
      </c>
      <c r="E12" s="81">
        <v>193.14654709176401</v>
      </c>
      <c r="F12" s="81">
        <v>205.46892859864298</v>
      </c>
      <c r="G12" s="81">
        <v>241.06914149474798</v>
      </c>
      <c r="H12" s="81">
        <v>201.73072220516798</v>
      </c>
      <c r="I12" s="81">
        <v>202.31596268665001</v>
      </c>
      <c r="J12" s="81">
        <v>162.93094694944</v>
      </c>
      <c r="L12" s="124">
        <v>3</v>
      </c>
      <c r="M12" s="81">
        <v>14298.474977174101</v>
      </c>
      <c r="N12" s="81">
        <v>13715.219904813501</v>
      </c>
      <c r="O12" s="81">
        <v>12659.0127987122</v>
      </c>
      <c r="P12" s="81">
        <v>11514.638892786301</v>
      </c>
      <c r="Q12" s="81">
        <v>10302.361982999</v>
      </c>
      <c r="R12" s="81">
        <v>8899.7958193561299</v>
      </c>
      <c r="S12" s="81">
        <v>7203.0349024324905</v>
      </c>
      <c r="T12" s="81">
        <v>4994.0677721783304</v>
      </c>
      <c r="U12" s="131"/>
      <c r="V12" s="290" t="s">
        <v>590</v>
      </c>
      <c r="W12" s="290"/>
      <c r="X12" s="290"/>
      <c r="Y12" s="290"/>
    </row>
    <row r="13" spans="2:25" x14ac:dyDescent="0.25">
      <c r="B13" s="124">
        <v>4</v>
      </c>
      <c r="C13" s="81">
        <v>25.954938529546002</v>
      </c>
      <c r="D13" s="81">
        <v>43.294071503756001</v>
      </c>
      <c r="E13" s="81">
        <v>88.330530135480501</v>
      </c>
      <c r="F13" s="81">
        <v>89.584119963320489</v>
      </c>
      <c r="G13" s="81">
        <v>176.04621760545101</v>
      </c>
      <c r="H13" s="81">
        <v>117.02233340490599</v>
      </c>
      <c r="I13" s="81">
        <v>47.325731717782396</v>
      </c>
      <c r="J13" s="81">
        <v>-50.092107749196998</v>
      </c>
      <c r="L13" s="124">
        <v>4</v>
      </c>
      <c r="M13" s="81">
        <v>14756.180707289201</v>
      </c>
      <c r="N13" s="81">
        <v>13939.212439107001</v>
      </c>
      <c r="O13" s="81">
        <v>13019.572413706201</v>
      </c>
      <c r="P13" s="81">
        <v>11924.309415399</v>
      </c>
      <c r="Q13" s="81">
        <v>10829.476783369699</v>
      </c>
      <c r="R13" s="81">
        <v>9442.9241573894706</v>
      </c>
      <c r="S13" s="81">
        <v>7763.5759982504396</v>
      </c>
      <c r="T13" s="81">
        <v>5354.0846318701597</v>
      </c>
      <c r="V13" s="124" t="s">
        <v>574</v>
      </c>
      <c r="W13" s="132">
        <f>W10+INDEX(C9:J14,MATCH(W11,B9:B14,0),MATCH(W8,C8:J8,0))</f>
        <v>32832.980844159618</v>
      </c>
      <c r="X13" s="124" t="s">
        <v>574</v>
      </c>
      <c r="Y13" s="132">
        <f>Y10+INDEX(C9:J14,MATCH(Y11,B9:B14,0),MATCH(W8,C8:J8,0))</f>
        <v>30164.877470863827</v>
      </c>
    </row>
    <row r="14" spans="2:25" x14ac:dyDescent="0.25">
      <c r="B14" s="22" t="s">
        <v>592</v>
      </c>
      <c r="C14" s="81">
        <v>445.53092034615599</v>
      </c>
      <c r="D14" s="81">
        <v>295.358429618586</v>
      </c>
      <c r="E14" s="81">
        <v>170.579674132973</v>
      </c>
      <c r="F14" s="81">
        <v>56.6931066754629</v>
      </c>
      <c r="G14" s="81">
        <v>178.87487164441799</v>
      </c>
      <c r="H14" s="81">
        <v>157.99271252681299</v>
      </c>
      <c r="I14" s="81">
        <v>24.593587106154498</v>
      </c>
      <c r="J14" s="81">
        <v>-31.582514401897598</v>
      </c>
      <c r="L14" s="22" t="s">
        <v>592</v>
      </c>
      <c r="M14" s="81">
        <v>14692.405680117401</v>
      </c>
      <c r="N14" s="81">
        <v>14087.398802237498</v>
      </c>
      <c r="O14" s="81">
        <v>13082.378111178899</v>
      </c>
      <c r="P14" s="81">
        <v>12030.6966508518</v>
      </c>
      <c r="Q14" s="81">
        <v>10978.5344828693</v>
      </c>
      <c r="R14" s="81">
        <v>9626.0528930698001</v>
      </c>
      <c r="S14" s="81">
        <v>8026.3081696173303</v>
      </c>
      <c r="T14" s="81">
        <v>5453.2365254063898</v>
      </c>
      <c r="V14" s="124" t="s">
        <v>575</v>
      </c>
      <c r="W14" s="132">
        <f>INDEX(M9:T14,MATCH(W11,L9:L14,0),MATCH(W8,M8:T8,0))</f>
        <v>13137.8037346975</v>
      </c>
      <c r="X14" s="124" t="s">
        <v>575</v>
      </c>
      <c r="Y14" s="132">
        <f>INDEX(M9:T14,MATCH(Y11,L9:L14,0),MATCH(W8,M8:T8,0))</f>
        <v>13715.219904813501</v>
      </c>
    </row>
    <row r="15" spans="2:25" x14ac:dyDescent="0.25">
      <c r="B15" s="22" t="s">
        <v>208</v>
      </c>
      <c r="C15" s="81">
        <v>19.862187614403801</v>
      </c>
      <c r="D15" s="81">
        <v>35.163294385864901</v>
      </c>
      <c r="E15" s="81">
        <v>36.310755751900196</v>
      </c>
      <c r="F15" s="81">
        <v>36.049219799598596</v>
      </c>
      <c r="G15" s="81">
        <v>35.4044036154963</v>
      </c>
      <c r="H15" s="81">
        <v>35.0038384968706</v>
      </c>
      <c r="I15" s="81">
        <v>33.356697624352201</v>
      </c>
      <c r="J15" s="81">
        <v>30.545193978879297</v>
      </c>
      <c r="L15" s="22" t="s">
        <v>208</v>
      </c>
      <c r="M15" s="81">
        <v>14650.366069602002</v>
      </c>
      <c r="N15" s="81">
        <v>13594.442355217001</v>
      </c>
      <c r="O15" s="81">
        <v>12512.3642141194</v>
      </c>
      <c r="P15" s="81">
        <v>11335.087116753699</v>
      </c>
      <c r="Q15" s="81">
        <v>10122.539799013401</v>
      </c>
      <c r="R15" s="81">
        <v>8727.30556781614</v>
      </c>
      <c r="S15" s="81">
        <v>7077.9370533310503</v>
      </c>
      <c r="T15" s="81">
        <v>4831.4944771627406</v>
      </c>
      <c r="V15" s="124" t="s">
        <v>596</v>
      </c>
      <c r="W15" s="68">
        <f>1-Y15</f>
        <v>0.5558608470580173</v>
      </c>
      <c r="X15" s="124" t="s">
        <v>597</v>
      </c>
      <c r="Y15" s="68">
        <f>_xlfn.NORM.DIST(0,W13-Y13,SQRT(W14^2+Y14^2),TRUE)</f>
        <v>0.44413915294198275</v>
      </c>
    </row>
    <row r="18" spans="2:20" x14ac:dyDescent="0.25">
      <c r="C18" s="244" t="s">
        <v>583</v>
      </c>
      <c r="D18" s="244"/>
      <c r="E18" s="244"/>
      <c r="F18" s="244"/>
      <c r="G18" s="244"/>
      <c r="H18" s="244"/>
      <c r="I18" s="244"/>
      <c r="J18" s="244"/>
      <c r="M18" s="244" t="s">
        <v>584</v>
      </c>
      <c r="N18" s="244"/>
      <c r="O18" s="244"/>
      <c r="P18" s="244"/>
      <c r="Q18" s="244"/>
      <c r="R18" s="244"/>
      <c r="S18" s="244"/>
      <c r="T18" s="244"/>
    </row>
    <row r="19" spans="2:20" x14ac:dyDescent="0.25">
      <c r="C19" s="132" t="s">
        <v>576</v>
      </c>
      <c r="D19" s="132" t="s">
        <v>546</v>
      </c>
      <c r="E19" s="132" t="s">
        <v>547</v>
      </c>
      <c r="F19" s="132" t="s">
        <v>548</v>
      </c>
      <c r="G19" s="132" t="s">
        <v>549</v>
      </c>
      <c r="H19" s="132" t="s">
        <v>550</v>
      </c>
      <c r="I19" s="132" t="s">
        <v>551</v>
      </c>
      <c r="J19" s="132" t="s">
        <v>553</v>
      </c>
      <c r="M19" s="132" t="s">
        <v>576</v>
      </c>
      <c r="N19" s="132" t="s">
        <v>546</v>
      </c>
      <c r="O19" s="132" t="s">
        <v>547</v>
      </c>
      <c r="P19" s="132" t="s">
        <v>548</v>
      </c>
      <c r="Q19" s="132" t="s">
        <v>549</v>
      </c>
      <c r="R19" s="132" t="s">
        <v>550</v>
      </c>
      <c r="S19" s="132" t="s">
        <v>551</v>
      </c>
      <c r="T19" s="132" t="s">
        <v>553</v>
      </c>
    </row>
    <row r="20" spans="2:20" x14ac:dyDescent="0.25">
      <c r="B20" s="124" t="s">
        <v>574</v>
      </c>
      <c r="C20" s="81">
        <v>518.93743058126597</v>
      </c>
      <c r="D20" s="81">
        <v>520.95337788871802</v>
      </c>
      <c r="E20" s="81">
        <v>512.16617392409307</v>
      </c>
      <c r="F20" s="81">
        <v>527.20401696391798</v>
      </c>
      <c r="G20" s="81">
        <v>491.56920435834797</v>
      </c>
      <c r="H20" s="81">
        <v>487.01509348952402</v>
      </c>
      <c r="I20" s="81">
        <v>488.16144067638197</v>
      </c>
      <c r="J20" s="81">
        <v>547.11067952866699</v>
      </c>
      <c r="K20" s="131"/>
      <c r="L20" s="132" t="s">
        <v>574</v>
      </c>
      <c r="M20" s="81">
        <v>-196.966311566413</v>
      </c>
      <c r="N20" s="81">
        <v>-179.707700327862</v>
      </c>
      <c r="O20" s="81">
        <v>-178.85692198458102</v>
      </c>
      <c r="P20" s="81">
        <v>-180.12388607673699</v>
      </c>
      <c r="Q20" s="81">
        <v>-175.78586429212899</v>
      </c>
      <c r="R20" s="81">
        <v>-175.011990604766</v>
      </c>
      <c r="S20" s="81">
        <v>-179.89805879923401</v>
      </c>
      <c r="T20" s="81">
        <v>-218.59700983628198</v>
      </c>
    </row>
    <row r="21" spans="2:20" x14ac:dyDescent="0.25">
      <c r="B21" s="124" t="s">
        <v>575</v>
      </c>
      <c r="C21" s="81">
        <v>5688.8806585592001</v>
      </c>
      <c r="D21" s="81">
        <v>5669.6209149064107</v>
      </c>
      <c r="E21" s="81">
        <v>5609.92830313168</v>
      </c>
      <c r="F21" s="81">
        <v>5614.6757049368798</v>
      </c>
      <c r="G21" s="81">
        <v>5482.3481340171202</v>
      </c>
      <c r="H21" s="81">
        <v>5386.33597180178</v>
      </c>
      <c r="I21" s="81">
        <v>5265.8972527393307</v>
      </c>
      <c r="J21" s="81">
        <v>4867.7044933355701</v>
      </c>
      <c r="K21" s="131"/>
      <c r="L21" s="132" t="s">
        <v>575</v>
      </c>
      <c r="M21" s="81">
        <v>4251.2529281931202</v>
      </c>
      <c r="N21" s="81">
        <v>4253.6877456212997</v>
      </c>
      <c r="O21" s="81">
        <v>4218.35068099815</v>
      </c>
      <c r="P21" s="81">
        <v>4201.5664257929402</v>
      </c>
      <c r="Q21" s="81">
        <v>4141.2820010616006</v>
      </c>
      <c r="R21" s="81">
        <v>4090.2444185430199</v>
      </c>
      <c r="S21" s="81">
        <v>4006.55804141209</v>
      </c>
      <c r="T21" s="81">
        <v>3731.3467821366503</v>
      </c>
    </row>
    <row r="22" spans="2:20" x14ac:dyDescent="0.25">
      <c r="C22" s="324" t="s">
        <v>581</v>
      </c>
      <c r="D22" s="324"/>
      <c r="E22" s="324"/>
      <c r="F22" s="324"/>
      <c r="G22" s="324"/>
      <c r="H22" s="324"/>
      <c r="I22" s="324"/>
      <c r="J22" s="324"/>
      <c r="K22" s="131"/>
      <c r="L22" s="131"/>
      <c r="M22" s="324" t="s">
        <v>581</v>
      </c>
      <c r="N22" s="324"/>
      <c r="O22" s="324"/>
      <c r="P22" s="324"/>
      <c r="Q22" s="324"/>
      <c r="R22" s="324"/>
      <c r="S22" s="324"/>
      <c r="T22" s="324"/>
    </row>
    <row r="23" spans="2:20" x14ac:dyDescent="0.25">
      <c r="C23" s="132" t="s">
        <v>576</v>
      </c>
      <c r="D23" s="132" t="s">
        <v>546</v>
      </c>
      <c r="E23" s="132" t="s">
        <v>547</v>
      </c>
      <c r="F23" s="132" t="s">
        <v>548</v>
      </c>
      <c r="G23" s="132" t="s">
        <v>549</v>
      </c>
      <c r="H23" s="132" t="s">
        <v>550</v>
      </c>
      <c r="I23" s="132" t="s">
        <v>551</v>
      </c>
      <c r="J23" s="132" t="s">
        <v>553</v>
      </c>
      <c r="K23" s="131"/>
      <c r="L23" s="131"/>
      <c r="M23" s="132" t="s">
        <v>576</v>
      </c>
      <c r="N23" s="132" t="s">
        <v>546</v>
      </c>
      <c r="O23" s="132" t="s">
        <v>547</v>
      </c>
      <c r="P23" s="132" t="s">
        <v>548</v>
      </c>
      <c r="Q23" s="132" t="s">
        <v>549</v>
      </c>
      <c r="R23" s="132" t="s">
        <v>550</v>
      </c>
      <c r="S23" s="132" t="s">
        <v>551</v>
      </c>
      <c r="T23" s="132" t="s">
        <v>553</v>
      </c>
    </row>
    <row r="24" spans="2:20" x14ac:dyDescent="0.25">
      <c r="B24" s="124" t="s">
        <v>574</v>
      </c>
      <c r="C24" s="133"/>
      <c r="D24" s="81">
        <v>405.57663125948397</v>
      </c>
      <c r="E24" s="81">
        <v>406.28090806432704</v>
      </c>
      <c r="F24" s="81">
        <v>508.38507929417</v>
      </c>
      <c r="G24" s="81">
        <v>414.12657728706597</v>
      </c>
      <c r="H24" s="81">
        <v>318.18723266013296</v>
      </c>
      <c r="I24" s="81">
        <v>257.17638562917398</v>
      </c>
      <c r="J24" s="81">
        <v>-97.077990330039896</v>
      </c>
      <c r="K24" s="131"/>
      <c r="L24" s="132" t="s">
        <v>574</v>
      </c>
      <c r="M24" s="133"/>
      <c r="N24" s="81">
        <v>-241.952827683865</v>
      </c>
      <c r="O24" s="81">
        <v>-224.09622482102299</v>
      </c>
      <c r="P24" s="81">
        <v>-240.84485029806402</v>
      </c>
      <c r="Q24" s="81">
        <v>-263.74212975636402</v>
      </c>
      <c r="R24" s="81">
        <v>-255.21546516310897</v>
      </c>
      <c r="S24" s="81">
        <v>-335.79793397598598</v>
      </c>
      <c r="T24" s="81">
        <v>-272.85997096476098</v>
      </c>
    </row>
    <row r="25" spans="2:20" x14ac:dyDescent="0.25">
      <c r="B25" s="124" t="s">
        <v>575</v>
      </c>
      <c r="C25" s="133"/>
      <c r="D25" s="81">
        <v>5518.18705965555</v>
      </c>
      <c r="E25" s="81">
        <v>5521.2511311595399</v>
      </c>
      <c r="F25" s="81">
        <v>5574.2476747140799</v>
      </c>
      <c r="G25" s="81">
        <v>5402.3482446125099</v>
      </c>
      <c r="H25" s="81">
        <v>5221.4600710306495</v>
      </c>
      <c r="I25" s="81">
        <v>4962.1411357093502</v>
      </c>
      <c r="J25" s="81">
        <v>3895.0072590703799</v>
      </c>
      <c r="K25" s="131"/>
      <c r="L25" s="132" t="s">
        <v>575</v>
      </c>
      <c r="M25" s="133"/>
      <c r="N25" s="81">
        <v>3993.2510362829398</v>
      </c>
      <c r="O25" s="81">
        <v>3899.1928786721801</v>
      </c>
      <c r="P25" s="81">
        <v>3870.87142441177</v>
      </c>
      <c r="Q25" s="81">
        <v>3754.8627434899104</v>
      </c>
      <c r="R25" s="81">
        <v>3613.9685936463502</v>
      </c>
      <c r="S25" s="81">
        <v>3390.08452865655</v>
      </c>
      <c r="T25" s="81">
        <v>3287.3801412312</v>
      </c>
    </row>
    <row r="26" spans="2:20" x14ac:dyDescent="0.25">
      <c r="C26" s="324" t="s">
        <v>577</v>
      </c>
      <c r="D26" s="324"/>
      <c r="E26" s="324"/>
      <c r="F26" s="324"/>
      <c r="G26" s="324"/>
      <c r="H26" s="324"/>
      <c r="I26" s="324"/>
      <c r="J26" s="324"/>
      <c r="K26" s="131"/>
      <c r="L26" s="131"/>
      <c r="M26" s="324" t="s">
        <v>577</v>
      </c>
      <c r="N26" s="324"/>
      <c r="O26" s="324"/>
      <c r="P26" s="324"/>
      <c r="Q26" s="324"/>
      <c r="R26" s="324"/>
      <c r="S26" s="324"/>
      <c r="T26" s="324"/>
    </row>
    <row r="27" spans="2:20" x14ac:dyDescent="0.25">
      <c r="C27" s="132" t="s">
        <v>576</v>
      </c>
      <c r="D27" s="132" t="s">
        <v>546</v>
      </c>
      <c r="E27" s="132" t="s">
        <v>547</v>
      </c>
      <c r="F27" s="132" t="s">
        <v>548</v>
      </c>
      <c r="G27" s="132" t="s">
        <v>549</v>
      </c>
      <c r="H27" s="132" t="s">
        <v>550</v>
      </c>
      <c r="I27" s="132" t="s">
        <v>551</v>
      </c>
      <c r="J27" s="132" t="s">
        <v>553</v>
      </c>
      <c r="K27" s="131"/>
      <c r="L27" s="131"/>
      <c r="M27" s="132" t="s">
        <v>576</v>
      </c>
      <c r="N27" s="132" t="s">
        <v>546</v>
      </c>
      <c r="O27" s="132" t="s">
        <v>547</v>
      </c>
      <c r="P27" s="132" t="s">
        <v>548</v>
      </c>
      <c r="Q27" s="132" t="s">
        <v>549</v>
      </c>
      <c r="R27" s="132" t="s">
        <v>550</v>
      </c>
      <c r="S27" s="132" t="s">
        <v>551</v>
      </c>
      <c r="T27" s="132" t="s">
        <v>553</v>
      </c>
    </row>
    <row r="28" spans="2:20" x14ac:dyDescent="0.25">
      <c r="B28" s="124" t="s">
        <v>574</v>
      </c>
      <c r="C28" s="133"/>
      <c r="D28" s="81">
        <v>486.93339925948004</v>
      </c>
      <c r="E28" s="81">
        <v>460.01541245057905</v>
      </c>
      <c r="F28" s="81">
        <v>477.89883733078602</v>
      </c>
      <c r="G28" s="81">
        <v>403.48543001502497</v>
      </c>
      <c r="H28" s="81">
        <v>365.82421311614399</v>
      </c>
      <c r="I28" s="81">
        <v>312.92121974941296</v>
      </c>
      <c r="J28" s="81">
        <v>127.72011822118301</v>
      </c>
      <c r="K28" s="131"/>
      <c r="L28" s="132" t="s">
        <v>574</v>
      </c>
      <c r="M28" s="133"/>
      <c r="N28" s="81">
        <v>-206.35223533348702</v>
      </c>
      <c r="O28" s="81">
        <v>-221.07291398284801</v>
      </c>
      <c r="P28" s="81">
        <v>-218.91119643878901</v>
      </c>
      <c r="Q28" s="81">
        <v>-238.22266172715598</v>
      </c>
      <c r="R28" s="81">
        <v>-265.32928088171502</v>
      </c>
      <c r="S28" s="81">
        <v>-295.33837964467199</v>
      </c>
      <c r="T28" s="81">
        <v>-258.44534656442602</v>
      </c>
    </row>
    <row r="29" spans="2:20" x14ac:dyDescent="0.25">
      <c r="B29" s="124" t="s">
        <v>575</v>
      </c>
      <c r="C29" s="133"/>
      <c r="D29" s="81">
        <v>5624.6420671942897</v>
      </c>
      <c r="E29" s="81">
        <v>5555.22439112958</v>
      </c>
      <c r="F29" s="81">
        <v>5550.04787001358</v>
      </c>
      <c r="G29" s="81">
        <v>5357.2527933928795</v>
      </c>
      <c r="H29" s="81">
        <v>5240.2461638703899</v>
      </c>
      <c r="I29" s="81">
        <v>5067.3392070604996</v>
      </c>
      <c r="J29" s="81">
        <v>4143.0204318725901</v>
      </c>
      <c r="K29" s="131"/>
      <c r="L29" s="132" t="s">
        <v>575</v>
      </c>
      <c r="M29" s="133"/>
      <c r="N29" s="81">
        <v>4059.6698045495204</v>
      </c>
      <c r="O29" s="81">
        <v>3954.4459380429898</v>
      </c>
      <c r="P29" s="81">
        <v>3898.1899619096998</v>
      </c>
      <c r="Q29" s="81">
        <v>3776.5378600487402</v>
      </c>
      <c r="R29" s="81">
        <v>3647.5209588676203</v>
      </c>
      <c r="S29" s="81">
        <v>3467.6368156665903</v>
      </c>
      <c r="T29" s="81">
        <v>3297.5356955446996</v>
      </c>
    </row>
    <row r="30" spans="2:20" x14ac:dyDescent="0.25">
      <c r="C30" s="325" t="s">
        <v>578</v>
      </c>
      <c r="D30" s="326"/>
      <c r="E30" s="326"/>
      <c r="F30" s="326"/>
      <c r="G30" s="326"/>
      <c r="H30" s="326"/>
      <c r="I30" s="326"/>
      <c r="J30" s="327"/>
      <c r="K30" s="131"/>
      <c r="L30" s="131"/>
      <c r="M30" s="324" t="s">
        <v>578</v>
      </c>
      <c r="N30" s="324"/>
      <c r="O30" s="324"/>
      <c r="P30" s="324"/>
      <c r="Q30" s="324"/>
      <c r="R30" s="324"/>
      <c r="S30" s="324"/>
      <c r="T30" s="324"/>
    </row>
    <row r="31" spans="2:20" x14ac:dyDescent="0.25">
      <c r="C31" s="132" t="s">
        <v>576</v>
      </c>
      <c r="D31" s="132" t="s">
        <v>546</v>
      </c>
      <c r="E31" s="132" t="s">
        <v>547</v>
      </c>
      <c r="F31" s="132" t="s">
        <v>548</v>
      </c>
      <c r="G31" s="132" t="s">
        <v>549</v>
      </c>
      <c r="H31" s="132" t="s">
        <v>550</v>
      </c>
      <c r="I31" s="132" t="s">
        <v>551</v>
      </c>
      <c r="J31" s="132" t="s">
        <v>553</v>
      </c>
      <c r="K31" s="131"/>
      <c r="L31" s="131"/>
      <c r="M31" s="132" t="s">
        <v>576</v>
      </c>
      <c r="N31" s="132" t="s">
        <v>546</v>
      </c>
      <c r="O31" s="132" t="s">
        <v>547</v>
      </c>
      <c r="P31" s="132" t="s">
        <v>548</v>
      </c>
      <c r="Q31" s="132" t="s">
        <v>549</v>
      </c>
      <c r="R31" s="132" t="s">
        <v>550</v>
      </c>
      <c r="S31" s="132" t="s">
        <v>551</v>
      </c>
      <c r="T31" s="132" t="s">
        <v>553</v>
      </c>
    </row>
    <row r="32" spans="2:20" x14ac:dyDescent="0.25">
      <c r="B32" s="124" t="s">
        <v>574</v>
      </c>
      <c r="C32" s="133"/>
      <c r="D32" s="81">
        <v>556.36807023248207</v>
      </c>
      <c r="E32" s="81">
        <v>539.08859456428809</v>
      </c>
      <c r="F32" s="81">
        <v>535.72159672466705</v>
      </c>
      <c r="G32" s="81">
        <v>491.66724698813101</v>
      </c>
      <c r="H32" s="81">
        <v>539.71790847513603</v>
      </c>
      <c r="I32" s="81">
        <v>517.38823075769494</v>
      </c>
      <c r="J32" s="81">
        <v>697.95060981286599</v>
      </c>
      <c r="K32" s="131"/>
      <c r="L32" s="132" t="s">
        <v>574</v>
      </c>
      <c r="M32" s="133"/>
      <c r="N32" s="81">
        <v>-156.664935795497</v>
      </c>
      <c r="O32" s="81">
        <v>-153.96945163855798</v>
      </c>
      <c r="P32" s="81">
        <v>-182.33329003420599</v>
      </c>
      <c r="Q32" s="81">
        <v>-157.88745202401799</v>
      </c>
      <c r="R32" s="81">
        <v>-149.71421889450701</v>
      </c>
      <c r="S32" s="81">
        <v>-150.78037136496101</v>
      </c>
      <c r="T32" s="81">
        <v>-91.591182987987395</v>
      </c>
    </row>
    <row r="33" spans="2:20" x14ac:dyDescent="0.25">
      <c r="B33" s="124" t="s">
        <v>575</v>
      </c>
      <c r="C33" s="133"/>
      <c r="D33" s="81">
        <v>5755.80780810339</v>
      </c>
      <c r="E33" s="81">
        <v>5635.0096647485498</v>
      </c>
      <c r="F33" s="81">
        <v>5602.0524790968902</v>
      </c>
      <c r="G33" s="81">
        <v>5472.7610069613902</v>
      </c>
      <c r="H33" s="81">
        <v>5420.21040339723</v>
      </c>
      <c r="I33" s="81">
        <v>5284.9718031755001</v>
      </c>
      <c r="J33" s="81">
        <v>4978.8719631900904</v>
      </c>
      <c r="K33" s="131"/>
      <c r="L33" s="132" t="s">
        <v>575</v>
      </c>
      <c r="M33" s="133"/>
      <c r="N33" s="81">
        <v>4247.3558110368895</v>
      </c>
      <c r="O33" s="81">
        <v>4152.3163589181204</v>
      </c>
      <c r="P33" s="81">
        <v>4109.5035222055794</v>
      </c>
      <c r="Q33" s="81">
        <v>4034.5425512798301</v>
      </c>
      <c r="R33" s="81">
        <v>3947.2812644452297</v>
      </c>
      <c r="S33" s="81">
        <v>3836.2265473075504</v>
      </c>
      <c r="T33" s="81">
        <v>3590.8567155667597</v>
      </c>
    </row>
    <row r="34" spans="2:20" x14ac:dyDescent="0.25">
      <c r="C34" s="325" t="s">
        <v>579</v>
      </c>
      <c r="D34" s="326"/>
      <c r="E34" s="326"/>
      <c r="F34" s="326"/>
      <c r="G34" s="326"/>
      <c r="H34" s="326"/>
      <c r="I34" s="326"/>
      <c r="J34" s="327"/>
      <c r="K34" s="131"/>
      <c r="L34" s="131"/>
      <c r="M34" s="324" t="s">
        <v>579</v>
      </c>
      <c r="N34" s="324"/>
      <c r="O34" s="324"/>
      <c r="P34" s="324"/>
      <c r="Q34" s="324"/>
      <c r="R34" s="324"/>
      <c r="S34" s="324"/>
      <c r="T34" s="324"/>
    </row>
    <row r="35" spans="2:20" x14ac:dyDescent="0.25">
      <c r="C35" s="132" t="s">
        <v>576</v>
      </c>
      <c r="D35" s="132" t="s">
        <v>546</v>
      </c>
      <c r="E35" s="132" t="s">
        <v>547</v>
      </c>
      <c r="F35" s="132" t="s">
        <v>548</v>
      </c>
      <c r="G35" s="132" t="s">
        <v>549</v>
      </c>
      <c r="H35" s="132" t="s">
        <v>550</v>
      </c>
      <c r="I35" s="132" t="s">
        <v>551</v>
      </c>
      <c r="J35" s="132" t="s">
        <v>553</v>
      </c>
      <c r="K35" s="131"/>
      <c r="L35" s="131"/>
      <c r="M35" s="132" t="s">
        <v>576</v>
      </c>
      <c r="N35" s="132" t="s">
        <v>546</v>
      </c>
      <c r="O35" s="132" t="s">
        <v>547</v>
      </c>
      <c r="P35" s="132" t="s">
        <v>548</v>
      </c>
      <c r="Q35" s="132" t="s">
        <v>549</v>
      </c>
      <c r="R35" s="132" t="s">
        <v>550</v>
      </c>
      <c r="S35" s="132" t="s">
        <v>551</v>
      </c>
      <c r="T35" s="132" t="s">
        <v>553</v>
      </c>
    </row>
    <row r="36" spans="2:20" x14ac:dyDescent="0.25">
      <c r="B36" s="124" t="s">
        <v>574</v>
      </c>
      <c r="C36" s="133"/>
      <c r="D36" s="81">
        <v>530.58517364311899</v>
      </c>
      <c r="E36" s="81">
        <v>560.69335287065394</v>
      </c>
      <c r="F36" s="81">
        <v>565.61714597392597</v>
      </c>
      <c r="G36" s="81">
        <v>594.65911887767606</v>
      </c>
      <c r="H36" s="81">
        <v>562.716594952901</v>
      </c>
      <c r="I36" s="81">
        <v>603.251085717058</v>
      </c>
      <c r="J36" s="81">
        <v>670.86960470154702</v>
      </c>
      <c r="K36" s="131"/>
      <c r="L36" s="132" t="s">
        <v>574</v>
      </c>
      <c r="M36" s="133"/>
      <c r="N36" s="81">
        <v>-168.81728859036301</v>
      </c>
      <c r="O36" s="81">
        <v>-155.23291321969901</v>
      </c>
      <c r="P36" s="81">
        <v>-155.31306437223898</v>
      </c>
      <c r="Q36" s="81">
        <v>-123.67604441822799</v>
      </c>
      <c r="R36" s="81">
        <v>-129.75708777346298</v>
      </c>
      <c r="S36" s="81">
        <v>-104.28780559215301</v>
      </c>
      <c r="T36" s="81">
        <v>-80.451532898922892</v>
      </c>
    </row>
    <row r="37" spans="2:20" x14ac:dyDescent="0.25">
      <c r="B37" s="124" t="s">
        <v>575</v>
      </c>
      <c r="C37" s="133"/>
      <c r="D37" s="81">
        <v>5693.0169389007897</v>
      </c>
      <c r="E37" s="81">
        <v>5651.4284543098902</v>
      </c>
      <c r="F37" s="81">
        <v>5637.1528991424202</v>
      </c>
      <c r="G37" s="81">
        <v>5577.9534203309604</v>
      </c>
      <c r="H37" s="81">
        <v>5480.9949484722001</v>
      </c>
      <c r="I37" s="81">
        <v>5356.7803764678201</v>
      </c>
      <c r="J37" s="81">
        <v>5171.9107445899599</v>
      </c>
      <c r="K37" s="131"/>
      <c r="L37" s="132" t="s">
        <v>575</v>
      </c>
      <c r="M37" s="133"/>
      <c r="N37" s="81">
        <v>4251.2203841917899</v>
      </c>
      <c r="O37" s="81">
        <v>4243.5644708557102</v>
      </c>
      <c r="P37" s="81">
        <v>4238.33884307688</v>
      </c>
      <c r="Q37" s="81">
        <v>4161.0475652889299</v>
      </c>
      <c r="R37" s="81">
        <v>4100.44459477481</v>
      </c>
      <c r="S37" s="81">
        <v>4003.3192580503601</v>
      </c>
      <c r="T37" s="81">
        <v>3715.5862227376902</v>
      </c>
    </row>
    <row r="38" spans="2:20" x14ac:dyDescent="0.25">
      <c r="C38" s="325" t="s">
        <v>580</v>
      </c>
      <c r="D38" s="326"/>
      <c r="E38" s="326"/>
      <c r="F38" s="326"/>
      <c r="G38" s="326"/>
      <c r="H38" s="326"/>
      <c r="I38" s="326"/>
      <c r="J38" s="327"/>
      <c r="K38" s="131"/>
      <c r="L38" s="131"/>
      <c r="M38" s="324" t="s">
        <v>580</v>
      </c>
      <c r="N38" s="324"/>
      <c r="O38" s="324"/>
      <c r="P38" s="324"/>
      <c r="Q38" s="324"/>
      <c r="R38" s="324"/>
      <c r="S38" s="324"/>
      <c r="T38" s="324"/>
    </row>
    <row r="39" spans="2:20" x14ac:dyDescent="0.25">
      <c r="C39" s="132" t="s">
        <v>576</v>
      </c>
      <c r="D39" s="132" t="s">
        <v>546</v>
      </c>
      <c r="E39" s="132" t="s">
        <v>547</v>
      </c>
      <c r="F39" s="132" t="s">
        <v>548</v>
      </c>
      <c r="G39" s="132" t="s">
        <v>549</v>
      </c>
      <c r="H39" s="132" t="s">
        <v>550</v>
      </c>
      <c r="I39" s="132" t="s">
        <v>551</v>
      </c>
      <c r="J39" s="132" t="s">
        <v>553</v>
      </c>
      <c r="K39" s="131"/>
      <c r="L39" s="131"/>
      <c r="M39" s="132" t="s">
        <v>576</v>
      </c>
      <c r="N39" s="132" t="s">
        <v>546</v>
      </c>
      <c r="O39" s="132" t="s">
        <v>547</v>
      </c>
      <c r="P39" s="132" t="s">
        <v>548</v>
      </c>
      <c r="Q39" s="132" t="s">
        <v>549</v>
      </c>
      <c r="R39" s="132" t="s">
        <v>550</v>
      </c>
      <c r="S39" s="132" t="s">
        <v>551</v>
      </c>
      <c r="T39" s="132" t="s">
        <v>553</v>
      </c>
    </row>
    <row r="40" spans="2:20" x14ac:dyDescent="0.25">
      <c r="B40" s="124" t="s">
        <v>574</v>
      </c>
      <c r="C40" s="133"/>
      <c r="D40" s="81">
        <v>577.04709713287207</v>
      </c>
      <c r="E40" s="81">
        <v>565.20885214757004</v>
      </c>
      <c r="F40" s="81">
        <v>582.68362374671506</v>
      </c>
      <c r="G40" s="81">
        <v>572.31653393414308</v>
      </c>
      <c r="H40" s="81">
        <v>593.99717335890705</v>
      </c>
      <c r="I40" s="81">
        <v>652.26898848453197</v>
      </c>
      <c r="J40" s="81">
        <v>732.689649335627</v>
      </c>
      <c r="K40" s="131"/>
      <c r="L40" s="132" t="s">
        <v>574</v>
      </c>
      <c r="M40" s="133"/>
      <c r="N40" s="81">
        <v>-174.62337264951501</v>
      </c>
      <c r="O40" s="81">
        <v>-168.67572798737001</v>
      </c>
      <c r="P40" s="81">
        <v>-159.381255262797</v>
      </c>
      <c r="Q40" s="81">
        <v>-156.78970170344201</v>
      </c>
      <c r="R40" s="81">
        <v>-131.07778936667401</v>
      </c>
      <c r="S40" s="81">
        <v>-128.04279461136301</v>
      </c>
      <c r="T40" s="81">
        <v>-302.51104906549398</v>
      </c>
    </row>
    <row r="41" spans="2:20" x14ac:dyDescent="0.25">
      <c r="B41" s="124" t="s">
        <v>575</v>
      </c>
      <c r="C41" s="133"/>
      <c r="D41" s="81">
        <v>5717.7191368085196</v>
      </c>
      <c r="E41" s="81">
        <v>5671.4432626473999</v>
      </c>
      <c r="F41" s="81">
        <v>5718.2093543332503</v>
      </c>
      <c r="G41" s="81">
        <v>5623.6573580949198</v>
      </c>
      <c r="H41" s="81">
        <v>5522.9266552926492</v>
      </c>
      <c r="I41" s="81">
        <v>5465.6003074812097</v>
      </c>
      <c r="J41" s="81">
        <v>5150.8308847441203</v>
      </c>
      <c r="K41" s="131"/>
      <c r="L41" s="132" t="s">
        <v>575</v>
      </c>
      <c r="M41" s="133"/>
      <c r="N41" s="81">
        <v>4368.5559479222693</v>
      </c>
      <c r="O41" s="81">
        <v>4415.6429379008205</v>
      </c>
      <c r="P41" s="81">
        <v>4453.10124155415</v>
      </c>
      <c r="Q41" s="81">
        <v>4461.1423606855606</v>
      </c>
      <c r="R41" s="81">
        <v>4490.1012359763399</v>
      </c>
      <c r="S41" s="81">
        <v>4496.89380231619</v>
      </c>
      <c r="T41" s="81">
        <v>4197.8258866857896</v>
      </c>
    </row>
    <row r="42" spans="2:20" x14ac:dyDescent="0.25">
      <c r="C42" s="324" t="s">
        <v>582</v>
      </c>
      <c r="D42" s="324"/>
      <c r="E42" s="324"/>
      <c r="F42" s="324"/>
      <c r="G42" s="324"/>
      <c r="H42" s="324"/>
      <c r="I42" s="324"/>
      <c r="J42" s="324"/>
      <c r="K42" s="131"/>
      <c r="L42" s="131"/>
      <c r="M42" s="324" t="s">
        <v>582</v>
      </c>
      <c r="N42" s="324"/>
      <c r="O42" s="324"/>
      <c r="P42" s="324"/>
      <c r="Q42" s="324"/>
      <c r="R42" s="324"/>
      <c r="S42" s="324"/>
      <c r="T42" s="324"/>
    </row>
    <row r="43" spans="2:20" x14ac:dyDescent="0.25">
      <c r="C43" s="132" t="s">
        <v>576</v>
      </c>
      <c r="D43" s="132" t="s">
        <v>546</v>
      </c>
      <c r="E43" s="132" t="s">
        <v>547</v>
      </c>
      <c r="F43" s="132" t="s">
        <v>548</v>
      </c>
      <c r="G43" s="132" t="s">
        <v>549</v>
      </c>
      <c r="H43" s="132" t="s">
        <v>550</v>
      </c>
      <c r="I43" s="132" t="s">
        <v>551</v>
      </c>
      <c r="J43" s="132" t="s">
        <v>553</v>
      </c>
      <c r="K43" s="131"/>
      <c r="L43" s="131"/>
      <c r="M43" s="132" t="s">
        <v>576</v>
      </c>
      <c r="N43" s="132" t="s">
        <v>546</v>
      </c>
      <c r="O43" s="132" t="s">
        <v>547</v>
      </c>
      <c r="P43" s="132" t="s">
        <v>548</v>
      </c>
      <c r="Q43" s="132" t="s">
        <v>549</v>
      </c>
      <c r="R43" s="132" t="s">
        <v>550</v>
      </c>
      <c r="S43" s="132" t="s">
        <v>551</v>
      </c>
      <c r="T43" s="132" t="s">
        <v>553</v>
      </c>
    </row>
    <row r="44" spans="2:20" x14ac:dyDescent="0.25">
      <c r="B44" s="124" t="s">
        <v>574</v>
      </c>
      <c r="C44" s="133"/>
      <c r="D44" s="81">
        <v>588.76042733791803</v>
      </c>
      <c r="E44" s="81">
        <v>582.05395271325904</v>
      </c>
      <c r="F44" s="81">
        <v>655.87688144765707</v>
      </c>
      <c r="G44" s="81">
        <v>600.36433935608602</v>
      </c>
      <c r="H44" s="81">
        <v>580.50077553733604</v>
      </c>
      <c r="I44" s="81">
        <v>670.86358136721105</v>
      </c>
      <c r="J44" s="81">
        <v>803.79373555431494</v>
      </c>
      <c r="K44" s="131"/>
      <c r="L44" s="132" t="s">
        <v>574</v>
      </c>
      <c r="M44" s="133"/>
      <c r="N44" s="81">
        <v>-164.517401462511</v>
      </c>
      <c r="O44" s="81">
        <v>-181.275064490256</v>
      </c>
      <c r="P44" s="81">
        <v>-165.591561341822</v>
      </c>
      <c r="Q44" s="81">
        <v>-159.19952542498498</v>
      </c>
      <c r="R44" s="81">
        <v>-100.014887875686</v>
      </c>
      <c r="S44" s="81">
        <v>-130.479046641938</v>
      </c>
      <c r="T44" s="81">
        <v>-288.59750000000003</v>
      </c>
    </row>
    <row r="45" spans="2:20" x14ac:dyDescent="0.25">
      <c r="B45" s="124" t="s">
        <v>575</v>
      </c>
      <c r="C45" s="133"/>
      <c r="D45" s="81">
        <v>5768.3136317893304</v>
      </c>
      <c r="E45" s="81">
        <v>5739.2591520310398</v>
      </c>
      <c r="F45" s="81">
        <v>5762.9593390084401</v>
      </c>
      <c r="G45" s="81">
        <v>5680.7634072594201</v>
      </c>
      <c r="H45" s="81">
        <v>5589.6594283637196</v>
      </c>
      <c r="I45" s="81">
        <v>5509.2910581342803</v>
      </c>
      <c r="J45" s="81">
        <v>5219.5027487816396</v>
      </c>
      <c r="K45" s="131"/>
      <c r="L45" s="132" t="s">
        <v>575</v>
      </c>
      <c r="M45" s="133"/>
      <c r="N45" s="81">
        <v>4561.5120828929694</v>
      </c>
      <c r="O45" s="81">
        <v>4524.4000801202901</v>
      </c>
      <c r="P45" s="81">
        <v>4545.8134022856102</v>
      </c>
      <c r="Q45" s="81">
        <v>4511.9465632081601</v>
      </c>
      <c r="R45" s="81">
        <v>4560.8222791578801</v>
      </c>
      <c r="S45" s="81">
        <v>4594.5776042050702</v>
      </c>
      <c r="T45" s="81">
        <v>4340.3682681209502</v>
      </c>
    </row>
  </sheetData>
  <mergeCells count="23">
    <mergeCell ref="B2:T2"/>
    <mergeCell ref="B3:T4"/>
    <mergeCell ref="C38:J38"/>
    <mergeCell ref="C18:J18"/>
    <mergeCell ref="C42:J42"/>
    <mergeCell ref="C22:J22"/>
    <mergeCell ref="C34:J34"/>
    <mergeCell ref="C30:J30"/>
    <mergeCell ref="C26:J26"/>
    <mergeCell ref="M22:T22"/>
    <mergeCell ref="M42:T42"/>
    <mergeCell ref="M7:T7"/>
    <mergeCell ref="C7:J7"/>
    <mergeCell ref="M18:T18"/>
    <mergeCell ref="M26:T26"/>
    <mergeCell ref="M30:T30"/>
    <mergeCell ref="M34:T34"/>
    <mergeCell ref="M38:T38"/>
    <mergeCell ref="V9:W9"/>
    <mergeCell ref="X9:Y9"/>
    <mergeCell ref="V7:Y7"/>
    <mergeCell ref="V12:Y12"/>
    <mergeCell ref="W8:Y8"/>
  </mergeCells>
  <conditionalFormatting sqref="C10:J15">
    <cfRule type="colorScale" priority="12">
      <colorScale>
        <cfvo type="min"/>
        <cfvo type="max"/>
        <color rgb="FFFCFCFF"/>
        <color rgb="FF63BE7B"/>
      </colorScale>
    </cfRule>
  </conditionalFormatting>
  <conditionalFormatting sqref="W15 Y15">
    <cfRule type="cellIs" dxfId="56" priority="9" operator="lessThan">
      <formula>0.5</formula>
    </cfRule>
    <cfRule type="cellIs" dxfId="55" priority="10" operator="greaterThan">
      <formula>0.5</formula>
    </cfRule>
  </conditionalFormatting>
  <conditionalFormatting sqref="D24:J24 D28:J28 D32:J32 D36:J36 D40:J40 D44:J44">
    <cfRule type="colorScale" priority="8">
      <colorScale>
        <cfvo type="min"/>
        <cfvo type="percentile" val="50"/>
        <cfvo type="max"/>
        <color rgb="FFF8696B"/>
        <color rgb="FFFFEB84"/>
        <color rgb="FF63BE7B"/>
      </colorScale>
    </cfRule>
  </conditionalFormatting>
  <conditionalFormatting sqref="C9:J15">
    <cfRule type="colorScale" priority="2">
      <colorScale>
        <cfvo type="min"/>
        <cfvo type="percentile" val="50"/>
        <cfvo type="max"/>
        <color rgb="FFF8696B"/>
        <color rgb="FFFFEB84"/>
        <color rgb="FF63BE7B"/>
      </colorScale>
    </cfRule>
    <cfRule type="colorScale" priority="7">
      <colorScale>
        <cfvo type="min"/>
        <cfvo type="max"/>
        <color rgb="FFFCFCFF"/>
        <color rgb="FF63BE7B"/>
      </colorScale>
    </cfRule>
  </conditionalFormatting>
  <conditionalFormatting sqref="N24:T24 N28:T28 N32:T32 N36:T36 N40:T40 N44:T44">
    <cfRule type="colorScale" priority="5">
      <colorScale>
        <cfvo type="min"/>
        <cfvo type="percentile" val="50"/>
        <cfvo type="max"/>
        <color rgb="FFF8696B"/>
        <color rgb="FFFFEB84"/>
        <color rgb="FF63BE7B"/>
      </colorScale>
    </cfRule>
  </conditionalFormatting>
  <conditionalFormatting sqref="C9:J15">
    <cfRule type="colorScale" priority="4">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D1F4FE1E-CEC4-4679-97ED-1E6D6CAEC167}">
      <formula1>$M$8:$T$8</formula1>
    </dataValidation>
    <dataValidation type="list" allowBlank="1" showInputMessage="1" showErrorMessage="1" sqref="W11 Y11" xr:uid="{216E3EF9-AE44-4FC7-A21B-9E89D17F797F}">
      <formula1>$L$9:$L$14</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dimension ref="B2:S110"/>
  <sheetViews>
    <sheetView topLeftCell="A4" zoomScale="85" zoomScaleNormal="85" workbookViewId="0">
      <selection activeCell="S14" sqref="S14"/>
    </sheetView>
  </sheetViews>
  <sheetFormatPr defaultRowHeight="15" x14ac:dyDescent="0.25"/>
  <sheetData>
    <row r="2" spans="2:19" ht="18.75" x14ac:dyDescent="0.3">
      <c r="B2" s="250" t="s">
        <v>767</v>
      </c>
      <c r="C2" s="250"/>
      <c r="D2" s="250"/>
      <c r="E2" s="250"/>
      <c r="F2" s="250"/>
      <c r="G2" s="250"/>
      <c r="H2" s="250"/>
      <c r="I2" s="250"/>
      <c r="J2" s="250"/>
      <c r="K2" s="250"/>
      <c r="L2" s="250"/>
      <c r="M2" s="250"/>
      <c r="N2" s="250"/>
      <c r="O2" s="250"/>
      <c r="P2" s="250"/>
      <c r="Q2" s="250"/>
      <c r="R2" s="250"/>
      <c r="S2" s="250"/>
    </row>
    <row r="3" spans="2:19" ht="54.75" customHeight="1" x14ac:dyDescent="0.25">
      <c r="B3" s="260" t="s">
        <v>768</v>
      </c>
      <c r="C3" s="260"/>
      <c r="D3" s="260"/>
      <c r="E3" s="260"/>
      <c r="F3" s="260"/>
      <c r="G3" s="260"/>
      <c r="H3" s="260"/>
      <c r="I3" s="260"/>
      <c r="J3" s="260"/>
      <c r="K3" s="260"/>
      <c r="L3" s="260"/>
      <c r="M3" s="260"/>
      <c r="N3" s="260"/>
      <c r="O3" s="260"/>
      <c r="P3" s="260"/>
      <c r="Q3" s="260"/>
      <c r="R3" s="260"/>
      <c r="S3" s="260"/>
    </row>
    <row r="4" spans="2:19" ht="162" customHeight="1" x14ac:dyDescent="0.25">
      <c r="B4" s="260"/>
      <c r="C4" s="260"/>
      <c r="D4" s="260"/>
      <c r="E4" s="260"/>
      <c r="F4" s="260"/>
      <c r="G4" s="260"/>
      <c r="H4" s="260"/>
      <c r="I4" s="260"/>
      <c r="J4" s="260"/>
      <c r="K4" s="260"/>
      <c r="L4" s="260"/>
      <c r="M4" s="260"/>
      <c r="N4" s="260"/>
      <c r="O4" s="260"/>
      <c r="P4" s="260"/>
      <c r="Q4" s="260"/>
      <c r="R4" s="260"/>
      <c r="S4" s="260"/>
    </row>
    <row r="7" spans="2:19" x14ac:dyDescent="0.25">
      <c r="B7" s="244" t="s">
        <v>766</v>
      </c>
      <c r="C7" s="244"/>
      <c r="D7" s="244"/>
      <c r="E7" s="244"/>
      <c r="F7" s="244"/>
      <c r="G7" s="244"/>
      <c r="H7" s="244"/>
      <c r="I7" s="244"/>
      <c r="J7" s="244"/>
      <c r="K7" s="244"/>
      <c r="L7" s="244"/>
      <c r="M7" s="244"/>
      <c r="N7" s="244"/>
      <c r="O7" s="244"/>
      <c r="P7" s="244"/>
      <c r="Q7" s="244"/>
      <c r="R7" s="244"/>
      <c r="S7" s="244"/>
    </row>
    <row r="8" spans="2:19" x14ac:dyDescent="0.25">
      <c r="B8" s="290" t="s">
        <v>748</v>
      </c>
      <c r="C8" s="290"/>
      <c r="D8" s="290"/>
      <c r="E8" s="202" t="s">
        <v>562</v>
      </c>
      <c r="F8" s="202" t="s">
        <v>735</v>
      </c>
      <c r="G8" s="202" t="s">
        <v>764</v>
      </c>
      <c r="H8" s="290" t="s">
        <v>748</v>
      </c>
      <c r="I8" s="290"/>
      <c r="J8" s="290"/>
      <c r="K8" s="202" t="s">
        <v>562</v>
      </c>
      <c r="L8" s="202" t="s">
        <v>735</v>
      </c>
      <c r="M8" s="202" t="s">
        <v>764</v>
      </c>
      <c r="N8" s="290" t="s">
        <v>748</v>
      </c>
      <c r="O8" s="290"/>
      <c r="P8" s="290"/>
      <c r="Q8" s="202" t="s">
        <v>562</v>
      </c>
      <c r="R8" s="202" t="s">
        <v>735</v>
      </c>
      <c r="S8" s="202" t="s">
        <v>764</v>
      </c>
    </row>
    <row r="9" spans="2:19" x14ac:dyDescent="0.25">
      <c r="B9" s="328" t="s">
        <v>749</v>
      </c>
      <c r="C9" s="328"/>
      <c r="D9" s="328"/>
      <c r="E9" s="203" t="s">
        <v>547</v>
      </c>
      <c r="F9" s="203" t="s">
        <v>741</v>
      </c>
      <c r="G9" s="203">
        <v>0.89</v>
      </c>
      <c r="H9" s="328" t="s">
        <v>756</v>
      </c>
      <c r="I9" s="328"/>
      <c r="J9" s="328"/>
      <c r="K9" s="203" t="s">
        <v>547</v>
      </c>
      <c r="L9" s="203" t="s">
        <v>741</v>
      </c>
      <c r="M9" s="203">
        <v>0.84</v>
      </c>
      <c r="N9" s="328" t="s">
        <v>754</v>
      </c>
      <c r="O9" s="328"/>
      <c r="P9" s="328"/>
      <c r="Q9" s="203" t="s">
        <v>547</v>
      </c>
      <c r="R9" s="203" t="s">
        <v>741</v>
      </c>
      <c r="S9" s="203">
        <v>1.06</v>
      </c>
    </row>
    <row r="10" spans="2:19" x14ac:dyDescent="0.25">
      <c r="B10" s="328"/>
      <c r="C10" s="328"/>
      <c r="D10" s="328"/>
      <c r="E10" s="203" t="s">
        <v>547</v>
      </c>
      <c r="F10" s="203" t="s">
        <v>742</v>
      </c>
      <c r="G10" s="203">
        <v>0.95</v>
      </c>
      <c r="H10" s="328"/>
      <c r="I10" s="328"/>
      <c r="J10" s="328"/>
      <c r="K10" s="203" t="s">
        <v>547</v>
      </c>
      <c r="L10" s="203" t="s">
        <v>742</v>
      </c>
      <c r="M10" s="203">
        <v>0.87</v>
      </c>
      <c r="N10" s="328"/>
      <c r="O10" s="328"/>
      <c r="P10" s="328"/>
      <c r="Q10" s="203" t="s">
        <v>547</v>
      </c>
      <c r="R10" s="203" t="s">
        <v>742</v>
      </c>
      <c r="S10" s="203">
        <v>1.1000000000000001</v>
      </c>
    </row>
    <row r="11" spans="2:19" x14ac:dyDescent="0.25">
      <c r="B11" s="328"/>
      <c r="C11" s="328"/>
      <c r="D11" s="328"/>
      <c r="E11" s="203" t="s">
        <v>549</v>
      </c>
      <c r="F11" s="203" t="s">
        <v>741</v>
      </c>
      <c r="G11" s="203">
        <v>0.75</v>
      </c>
      <c r="H11" s="328"/>
      <c r="I11" s="328"/>
      <c r="J11" s="328"/>
      <c r="K11" s="203" t="s">
        <v>549</v>
      </c>
      <c r="L11" s="203" t="s">
        <v>741</v>
      </c>
      <c r="M11" s="203">
        <v>0.81</v>
      </c>
      <c r="N11" s="328"/>
      <c r="O11" s="328"/>
      <c r="P11" s="328"/>
      <c r="Q11" s="203" t="s">
        <v>549</v>
      </c>
      <c r="R11" s="203" t="s">
        <v>741</v>
      </c>
      <c r="S11" s="203">
        <v>1.3</v>
      </c>
    </row>
    <row r="12" spans="2:19" x14ac:dyDescent="0.25">
      <c r="B12" s="328"/>
      <c r="C12" s="328"/>
      <c r="D12" s="328"/>
      <c r="E12" s="203" t="s">
        <v>549</v>
      </c>
      <c r="F12" s="203" t="s">
        <v>742</v>
      </c>
      <c r="G12" s="203">
        <v>1.02</v>
      </c>
      <c r="H12" s="328"/>
      <c r="I12" s="328"/>
      <c r="J12" s="328"/>
      <c r="K12" s="203" t="s">
        <v>549</v>
      </c>
      <c r="L12" s="203" t="s">
        <v>742</v>
      </c>
      <c r="M12" s="203">
        <v>0.78</v>
      </c>
      <c r="N12" s="328"/>
      <c r="O12" s="328"/>
      <c r="P12" s="328"/>
      <c r="Q12" s="203" t="s">
        <v>549</v>
      </c>
      <c r="R12" s="203" t="s">
        <v>742</v>
      </c>
      <c r="S12" s="203">
        <v>1.47</v>
      </c>
    </row>
    <row r="13" spans="2:19" x14ac:dyDescent="0.25">
      <c r="B13" s="328"/>
      <c r="C13" s="328"/>
      <c r="D13" s="328"/>
      <c r="E13" s="203" t="s">
        <v>551</v>
      </c>
      <c r="F13" s="203" t="s">
        <v>741</v>
      </c>
      <c r="G13" s="203">
        <v>0.59</v>
      </c>
      <c r="H13" s="328"/>
      <c r="I13" s="328"/>
      <c r="J13" s="328"/>
      <c r="K13" s="203" t="s">
        <v>551</v>
      </c>
      <c r="L13" s="203" t="s">
        <v>741</v>
      </c>
      <c r="M13" s="203">
        <v>0.46</v>
      </c>
      <c r="N13" s="328"/>
      <c r="O13" s="328"/>
      <c r="P13" s="328"/>
      <c r="Q13" s="203" t="s">
        <v>551</v>
      </c>
      <c r="R13" s="203" t="s">
        <v>741</v>
      </c>
      <c r="S13" s="203">
        <v>2.97</v>
      </c>
    </row>
    <row r="14" spans="2:19" x14ac:dyDescent="0.25">
      <c r="B14" s="328"/>
      <c r="C14" s="328"/>
      <c r="D14" s="328"/>
      <c r="E14" s="203" t="s">
        <v>551</v>
      </c>
      <c r="F14" s="203" t="s">
        <v>742</v>
      </c>
      <c r="G14" s="203">
        <v>0.92</v>
      </c>
      <c r="H14" s="328"/>
      <c r="I14" s="328"/>
      <c r="J14" s="328"/>
      <c r="K14" s="203" t="s">
        <v>551</v>
      </c>
      <c r="L14" s="203" t="s">
        <v>742</v>
      </c>
      <c r="M14" s="203">
        <v>0.68</v>
      </c>
      <c r="N14" s="328"/>
      <c r="O14" s="328"/>
      <c r="P14" s="328"/>
      <c r="Q14" s="203" t="s">
        <v>551</v>
      </c>
      <c r="R14" s="203" t="s">
        <v>742</v>
      </c>
      <c r="S14" s="203">
        <v>2.91</v>
      </c>
    </row>
    <row r="15" spans="2:19" x14ac:dyDescent="0.25">
      <c r="B15" s="328" t="s">
        <v>750</v>
      </c>
      <c r="C15" s="328"/>
      <c r="D15" s="328"/>
      <c r="E15" s="203" t="s">
        <v>547</v>
      </c>
      <c r="F15" s="203" t="s">
        <v>741</v>
      </c>
      <c r="G15" s="203">
        <v>0.54</v>
      </c>
      <c r="H15" s="328" t="s">
        <v>757</v>
      </c>
      <c r="I15" s="328"/>
      <c r="J15" s="328"/>
      <c r="K15" s="203" t="s">
        <v>547</v>
      </c>
      <c r="L15" s="203" t="s">
        <v>741</v>
      </c>
      <c r="M15" s="203">
        <v>0.81</v>
      </c>
      <c r="N15" s="328" t="s">
        <v>755</v>
      </c>
      <c r="O15" s="328"/>
      <c r="P15" s="328"/>
      <c r="Q15" s="203" t="s">
        <v>547</v>
      </c>
      <c r="R15" s="203" t="s">
        <v>741</v>
      </c>
      <c r="S15" s="203">
        <v>1.61</v>
      </c>
    </row>
    <row r="16" spans="2:19" x14ac:dyDescent="0.25">
      <c r="B16" s="328"/>
      <c r="C16" s="328"/>
      <c r="D16" s="328"/>
      <c r="E16" s="203" t="s">
        <v>547</v>
      </c>
      <c r="F16" s="203" t="s">
        <v>742</v>
      </c>
      <c r="G16" s="203">
        <v>0.83</v>
      </c>
      <c r="H16" s="328"/>
      <c r="I16" s="328"/>
      <c r="J16" s="328"/>
      <c r="K16" s="203" t="s">
        <v>547</v>
      </c>
      <c r="L16" s="203" t="s">
        <v>742</v>
      </c>
      <c r="M16" s="203">
        <v>0.89</v>
      </c>
      <c r="N16" s="328"/>
      <c r="O16" s="328"/>
      <c r="P16" s="328"/>
      <c r="Q16" s="203" t="s">
        <v>547</v>
      </c>
      <c r="R16" s="203" t="s">
        <v>742</v>
      </c>
      <c r="S16" s="203">
        <v>1.44</v>
      </c>
    </row>
    <row r="17" spans="2:19" x14ac:dyDescent="0.25">
      <c r="B17" s="328"/>
      <c r="C17" s="328"/>
      <c r="D17" s="328"/>
      <c r="E17" s="203" t="s">
        <v>549</v>
      </c>
      <c r="F17" s="203" t="s">
        <v>741</v>
      </c>
      <c r="G17" s="203">
        <v>0.41</v>
      </c>
      <c r="H17" s="328"/>
      <c r="I17" s="328"/>
      <c r="J17" s="328"/>
      <c r="K17" s="203" t="s">
        <v>549</v>
      </c>
      <c r="L17" s="203" t="s">
        <v>741</v>
      </c>
      <c r="M17" s="203">
        <v>0.63</v>
      </c>
      <c r="N17" s="328"/>
      <c r="O17" s="328"/>
      <c r="P17" s="328"/>
      <c r="Q17" s="203" t="s">
        <v>549</v>
      </c>
      <c r="R17" s="203" t="s">
        <v>741</v>
      </c>
      <c r="S17" s="203">
        <v>2.4</v>
      </c>
    </row>
    <row r="18" spans="2:19" x14ac:dyDescent="0.25">
      <c r="B18" s="328"/>
      <c r="C18" s="328"/>
      <c r="D18" s="328"/>
      <c r="E18" s="203" t="s">
        <v>549</v>
      </c>
      <c r="F18" s="203" t="s">
        <v>742</v>
      </c>
      <c r="G18" s="203">
        <v>0.6</v>
      </c>
      <c r="H18" s="328"/>
      <c r="I18" s="328"/>
      <c r="J18" s="328"/>
      <c r="K18" s="203" t="s">
        <v>549</v>
      </c>
      <c r="L18" s="203" t="s">
        <v>742</v>
      </c>
      <c r="M18" s="203">
        <v>0.93</v>
      </c>
      <c r="N18" s="328"/>
      <c r="O18" s="328"/>
      <c r="P18" s="328"/>
      <c r="Q18" s="203" t="s">
        <v>549</v>
      </c>
      <c r="R18" s="203" t="s">
        <v>742</v>
      </c>
      <c r="S18" s="203">
        <v>1.42</v>
      </c>
    </row>
    <row r="19" spans="2:19" x14ac:dyDescent="0.25">
      <c r="B19" s="328"/>
      <c r="C19" s="328"/>
      <c r="D19" s="328"/>
      <c r="E19" s="203" t="s">
        <v>551</v>
      </c>
      <c r="F19" s="203" t="s">
        <v>741</v>
      </c>
      <c r="G19" s="203">
        <v>0.24</v>
      </c>
      <c r="H19" s="328"/>
      <c r="I19" s="328"/>
      <c r="J19" s="328"/>
      <c r="K19" s="203" t="s">
        <v>551</v>
      </c>
      <c r="L19" s="203" t="s">
        <v>741</v>
      </c>
      <c r="M19" s="203">
        <v>0.68</v>
      </c>
      <c r="N19" s="328"/>
      <c r="O19" s="328"/>
      <c r="P19" s="328"/>
      <c r="Q19" s="203" t="s">
        <v>551</v>
      </c>
      <c r="R19" s="203" t="s">
        <v>741</v>
      </c>
      <c r="S19" s="203">
        <v>15.6</v>
      </c>
    </row>
    <row r="20" spans="2:19" x14ac:dyDescent="0.25">
      <c r="B20" s="328"/>
      <c r="C20" s="328"/>
      <c r="D20" s="328"/>
      <c r="E20" s="203" t="s">
        <v>551</v>
      </c>
      <c r="F20" s="203" t="s">
        <v>742</v>
      </c>
      <c r="G20" s="203">
        <v>0.31</v>
      </c>
      <c r="H20" s="328"/>
      <c r="I20" s="328"/>
      <c r="J20" s="328"/>
      <c r="K20" s="203" t="s">
        <v>551</v>
      </c>
      <c r="L20" s="203" t="s">
        <v>742</v>
      </c>
      <c r="M20" s="203">
        <v>0.68</v>
      </c>
      <c r="N20" s="328"/>
      <c r="O20" s="328"/>
      <c r="P20" s="328"/>
      <c r="Q20" s="203" t="s">
        <v>551</v>
      </c>
      <c r="R20" s="203" t="s">
        <v>742</v>
      </c>
      <c r="S20" s="203">
        <v>1.97</v>
      </c>
    </row>
    <row r="21" spans="2:19" x14ac:dyDescent="0.25">
      <c r="B21" s="328" t="s">
        <v>751</v>
      </c>
      <c r="C21" s="328"/>
      <c r="D21" s="328"/>
      <c r="E21" s="203" t="s">
        <v>547</v>
      </c>
      <c r="F21" s="203" t="s">
        <v>741</v>
      </c>
      <c r="G21" s="203">
        <v>0.38</v>
      </c>
      <c r="H21" s="328" t="s">
        <v>758</v>
      </c>
      <c r="I21" s="328"/>
      <c r="J21" s="328"/>
      <c r="K21" s="203" t="s">
        <v>547</v>
      </c>
      <c r="L21" s="203" t="s">
        <v>741</v>
      </c>
      <c r="M21" s="203">
        <v>0.9</v>
      </c>
      <c r="N21" s="328" t="s">
        <v>753</v>
      </c>
      <c r="O21" s="328"/>
      <c r="P21" s="328"/>
      <c r="Q21" s="203" t="s">
        <v>547</v>
      </c>
      <c r="R21" s="203" t="s">
        <v>741</v>
      </c>
      <c r="S21" s="203">
        <v>1.23</v>
      </c>
    </row>
    <row r="22" spans="2:19" x14ac:dyDescent="0.25">
      <c r="B22" s="328"/>
      <c r="C22" s="328"/>
      <c r="D22" s="328"/>
      <c r="E22" s="203" t="s">
        <v>547</v>
      </c>
      <c r="F22" s="203" t="s">
        <v>742</v>
      </c>
      <c r="G22" s="203">
        <v>0.39</v>
      </c>
      <c r="H22" s="328"/>
      <c r="I22" s="328"/>
      <c r="J22" s="328"/>
      <c r="K22" s="203" t="s">
        <v>547</v>
      </c>
      <c r="L22" s="203" t="s">
        <v>742</v>
      </c>
      <c r="M22" s="203">
        <v>0.81</v>
      </c>
      <c r="N22" s="328"/>
      <c r="O22" s="328"/>
      <c r="P22" s="328"/>
      <c r="Q22" s="203" t="s">
        <v>547</v>
      </c>
      <c r="R22" s="203" t="s">
        <v>742</v>
      </c>
      <c r="S22" s="203">
        <v>1.1299999999999999</v>
      </c>
    </row>
    <row r="23" spans="2:19" x14ac:dyDescent="0.25">
      <c r="B23" s="328"/>
      <c r="C23" s="328"/>
      <c r="D23" s="328"/>
      <c r="E23" s="203" t="s">
        <v>549</v>
      </c>
      <c r="F23" s="203" t="s">
        <v>741</v>
      </c>
      <c r="G23" s="203">
        <v>0.33</v>
      </c>
      <c r="H23" s="328"/>
      <c r="I23" s="328"/>
      <c r="J23" s="328"/>
      <c r="K23" s="203" t="s">
        <v>549</v>
      </c>
      <c r="L23" s="203" t="s">
        <v>741</v>
      </c>
      <c r="M23" s="203">
        <v>0.8</v>
      </c>
      <c r="N23" s="328"/>
      <c r="O23" s="328"/>
      <c r="P23" s="328"/>
      <c r="Q23" s="203" t="s">
        <v>549</v>
      </c>
      <c r="R23" s="203" t="s">
        <v>741</v>
      </c>
      <c r="S23" s="203">
        <v>1.47</v>
      </c>
    </row>
    <row r="24" spans="2:19" x14ac:dyDescent="0.25">
      <c r="B24" s="328"/>
      <c r="C24" s="328"/>
      <c r="D24" s="328"/>
      <c r="E24" s="203" t="s">
        <v>549</v>
      </c>
      <c r="F24" s="203" t="s">
        <v>742</v>
      </c>
      <c r="G24" s="203">
        <v>0.33</v>
      </c>
      <c r="H24" s="328"/>
      <c r="I24" s="328"/>
      <c r="J24" s="328"/>
      <c r="K24" s="203" t="s">
        <v>549</v>
      </c>
      <c r="L24" s="203" t="s">
        <v>742</v>
      </c>
      <c r="M24" s="203">
        <v>0.93</v>
      </c>
      <c r="N24" s="328"/>
      <c r="O24" s="328"/>
      <c r="P24" s="328"/>
      <c r="Q24" s="203" t="s">
        <v>549</v>
      </c>
      <c r="R24" s="203" t="s">
        <v>742</v>
      </c>
      <c r="S24" s="203">
        <v>1.38</v>
      </c>
    </row>
    <row r="25" spans="2:19" x14ac:dyDescent="0.25">
      <c r="B25" s="328"/>
      <c r="C25" s="328"/>
      <c r="D25" s="328"/>
      <c r="E25" s="203" t="s">
        <v>551</v>
      </c>
      <c r="F25" s="203" t="s">
        <v>741</v>
      </c>
      <c r="G25" s="203">
        <v>0.04</v>
      </c>
      <c r="H25" s="328"/>
      <c r="I25" s="328"/>
      <c r="J25" s="328"/>
      <c r="K25" s="203" t="s">
        <v>551</v>
      </c>
      <c r="L25" s="203" t="s">
        <v>741</v>
      </c>
      <c r="M25" s="203">
        <v>1.83</v>
      </c>
      <c r="N25" s="328"/>
      <c r="O25" s="328"/>
      <c r="P25" s="328"/>
      <c r="Q25" s="203" t="s">
        <v>551</v>
      </c>
      <c r="R25" s="203" t="s">
        <v>741</v>
      </c>
      <c r="S25" s="203">
        <v>3.51</v>
      </c>
    </row>
    <row r="26" spans="2:19" x14ac:dyDescent="0.25">
      <c r="B26" s="328"/>
      <c r="C26" s="328"/>
      <c r="D26" s="328"/>
      <c r="E26" s="203" t="s">
        <v>551</v>
      </c>
      <c r="F26" s="203" t="s">
        <v>742</v>
      </c>
      <c r="G26" s="203">
        <v>0.11</v>
      </c>
      <c r="H26" s="328"/>
      <c r="I26" s="328"/>
      <c r="J26" s="328"/>
      <c r="K26" s="203" t="s">
        <v>551</v>
      </c>
      <c r="L26" s="203" t="s">
        <v>742</v>
      </c>
      <c r="M26" s="203">
        <v>1.62</v>
      </c>
      <c r="N26" s="328"/>
      <c r="O26" s="328"/>
      <c r="P26" s="328"/>
      <c r="Q26" s="203" t="s">
        <v>551</v>
      </c>
      <c r="R26" s="203" t="s">
        <v>742</v>
      </c>
      <c r="S26" s="203">
        <v>3.84</v>
      </c>
    </row>
    <row r="27" spans="2:19" x14ac:dyDescent="0.25">
      <c r="B27" s="328" t="s">
        <v>752</v>
      </c>
      <c r="C27" s="328"/>
      <c r="D27" s="328"/>
      <c r="E27" s="203" t="s">
        <v>547</v>
      </c>
      <c r="F27" s="203" t="s">
        <v>741</v>
      </c>
      <c r="G27" s="203">
        <v>0.49</v>
      </c>
      <c r="H27" s="328" t="s">
        <v>759</v>
      </c>
      <c r="I27" s="328"/>
      <c r="J27" s="328"/>
      <c r="K27" s="203" t="s">
        <v>547</v>
      </c>
      <c r="L27" s="203" t="s">
        <v>741</v>
      </c>
      <c r="M27" s="203">
        <v>1.1200000000000001</v>
      </c>
      <c r="N27" s="328" t="s">
        <v>765</v>
      </c>
      <c r="O27" s="328"/>
      <c r="P27" s="328"/>
      <c r="Q27" s="203" t="s">
        <v>547</v>
      </c>
      <c r="R27" s="203" t="s">
        <v>741</v>
      </c>
      <c r="S27" s="203">
        <v>0.98</v>
      </c>
    </row>
    <row r="28" spans="2:19" x14ac:dyDescent="0.25">
      <c r="B28" s="328"/>
      <c r="C28" s="328"/>
      <c r="D28" s="328"/>
      <c r="E28" s="203" t="s">
        <v>547</v>
      </c>
      <c r="F28" s="203" t="s">
        <v>742</v>
      </c>
      <c r="G28" s="203">
        <v>0.41</v>
      </c>
      <c r="H28" s="328"/>
      <c r="I28" s="328"/>
      <c r="J28" s="328"/>
      <c r="K28" s="203" t="s">
        <v>547</v>
      </c>
      <c r="L28" s="203" t="s">
        <v>742</v>
      </c>
      <c r="M28" s="203">
        <v>1.2</v>
      </c>
      <c r="N28" s="328"/>
      <c r="O28" s="328"/>
      <c r="P28" s="328"/>
      <c r="Q28" s="203" t="s">
        <v>547</v>
      </c>
      <c r="R28" s="203" t="s">
        <v>742</v>
      </c>
      <c r="S28" s="203">
        <v>1.03</v>
      </c>
    </row>
    <row r="29" spans="2:19" x14ac:dyDescent="0.25">
      <c r="B29" s="328"/>
      <c r="C29" s="328"/>
      <c r="D29" s="328"/>
      <c r="E29" s="203" t="s">
        <v>549</v>
      </c>
      <c r="F29" s="203" t="s">
        <v>741</v>
      </c>
      <c r="G29" s="203">
        <v>0.52</v>
      </c>
      <c r="H29" s="328"/>
      <c r="I29" s="328"/>
      <c r="J29" s="328"/>
      <c r="K29" s="203" t="s">
        <v>549</v>
      </c>
      <c r="L29" s="203" t="s">
        <v>741</v>
      </c>
      <c r="M29" s="203">
        <v>0.9</v>
      </c>
      <c r="N29" s="328"/>
      <c r="O29" s="328"/>
      <c r="P29" s="328"/>
      <c r="Q29" s="203" t="s">
        <v>549</v>
      </c>
      <c r="R29" s="203" t="s">
        <v>741</v>
      </c>
      <c r="S29" s="203">
        <v>0.9</v>
      </c>
    </row>
    <row r="30" spans="2:19" x14ac:dyDescent="0.25">
      <c r="B30" s="328"/>
      <c r="C30" s="328"/>
      <c r="D30" s="328"/>
      <c r="E30" s="203" t="s">
        <v>549</v>
      </c>
      <c r="F30" s="203" t="s">
        <v>742</v>
      </c>
      <c r="G30" s="203">
        <v>0.48</v>
      </c>
      <c r="H30" s="328"/>
      <c r="I30" s="328"/>
      <c r="J30" s="328"/>
      <c r="K30" s="203" t="s">
        <v>549</v>
      </c>
      <c r="L30" s="203" t="s">
        <v>742</v>
      </c>
      <c r="M30" s="203">
        <v>1.01</v>
      </c>
      <c r="N30" s="328"/>
      <c r="O30" s="328"/>
      <c r="P30" s="328"/>
      <c r="Q30" s="203" t="s">
        <v>549</v>
      </c>
      <c r="R30" s="203" t="s">
        <v>742</v>
      </c>
      <c r="S30" s="203">
        <v>1.1100000000000001</v>
      </c>
    </row>
    <row r="31" spans="2:19" x14ac:dyDescent="0.25">
      <c r="B31" s="328"/>
      <c r="C31" s="328"/>
      <c r="D31" s="328"/>
      <c r="E31" s="203" t="s">
        <v>551</v>
      </c>
      <c r="F31" s="203" t="s">
        <v>741</v>
      </c>
      <c r="G31" s="203">
        <v>0.3</v>
      </c>
      <c r="H31" s="328"/>
      <c r="I31" s="328"/>
      <c r="J31" s="328"/>
      <c r="K31" s="203" t="s">
        <v>551</v>
      </c>
      <c r="L31" s="203" t="s">
        <v>741</v>
      </c>
      <c r="M31" s="203">
        <v>0.38</v>
      </c>
      <c r="N31" s="328"/>
      <c r="O31" s="328"/>
      <c r="P31" s="328"/>
      <c r="Q31" s="203" t="s">
        <v>551</v>
      </c>
      <c r="R31" s="203" t="s">
        <v>741</v>
      </c>
      <c r="S31" s="203">
        <v>0.92</v>
      </c>
    </row>
    <row r="32" spans="2:19" x14ac:dyDescent="0.25">
      <c r="B32" s="328"/>
      <c r="C32" s="328"/>
      <c r="D32" s="328"/>
      <c r="E32" s="203" t="s">
        <v>551</v>
      </c>
      <c r="F32" s="203" t="s">
        <v>742</v>
      </c>
      <c r="G32" s="203">
        <v>0.37</v>
      </c>
      <c r="H32" s="328"/>
      <c r="I32" s="328"/>
      <c r="J32" s="328"/>
      <c r="K32" s="203" t="s">
        <v>551</v>
      </c>
      <c r="L32" s="203" t="s">
        <v>742</v>
      </c>
      <c r="M32" s="203">
        <v>0.73</v>
      </c>
      <c r="N32" s="328"/>
      <c r="O32" s="328"/>
      <c r="P32" s="328"/>
      <c r="Q32" s="203" t="s">
        <v>551</v>
      </c>
      <c r="R32" s="203" t="s">
        <v>742</v>
      </c>
      <c r="S32" s="203">
        <v>1.26</v>
      </c>
    </row>
    <row r="37" spans="2:17" x14ac:dyDescent="0.25">
      <c r="D37" s="203" t="s">
        <v>589</v>
      </c>
      <c r="E37" s="203"/>
      <c r="F37" s="203"/>
      <c r="G37" s="203"/>
      <c r="H37" s="203" t="s">
        <v>747</v>
      </c>
      <c r="I37" s="203"/>
      <c r="J37" s="203"/>
      <c r="K37" s="203"/>
      <c r="L37" s="203"/>
      <c r="M37" s="203"/>
      <c r="N37" s="203" t="s">
        <v>760</v>
      </c>
      <c r="O37" s="203"/>
      <c r="P37" s="203"/>
      <c r="Q37" s="203"/>
    </row>
    <row r="38" spans="2:17" x14ac:dyDescent="0.25">
      <c r="B38" s="203" t="s">
        <v>562</v>
      </c>
      <c r="C38" s="203" t="s">
        <v>735</v>
      </c>
      <c r="D38" s="203" t="s">
        <v>743</v>
      </c>
      <c r="E38" s="203" t="s">
        <v>744</v>
      </c>
      <c r="F38" s="203" t="s">
        <v>745</v>
      </c>
      <c r="G38" s="203" t="s">
        <v>746</v>
      </c>
      <c r="H38" s="203" t="s">
        <v>736</v>
      </c>
      <c r="I38" s="203" t="s">
        <v>343</v>
      </c>
      <c r="J38" s="203" t="s">
        <v>737</v>
      </c>
      <c r="K38" s="203" t="s">
        <v>738</v>
      </c>
      <c r="L38" s="203" t="s">
        <v>739</v>
      </c>
      <c r="M38" s="203" t="s">
        <v>740</v>
      </c>
      <c r="N38" s="203" t="s">
        <v>761</v>
      </c>
      <c r="O38" s="203" t="s">
        <v>762</v>
      </c>
      <c r="P38" s="203" t="s">
        <v>763</v>
      </c>
      <c r="Q38" s="203" t="s">
        <v>17</v>
      </c>
    </row>
    <row r="39" spans="2:17" x14ac:dyDescent="0.25">
      <c r="B39" s="203" t="s">
        <v>547</v>
      </c>
      <c r="C39" s="203" t="s">
        <v>741</v>
      </c>
      <c r="D39" s="203">
        <v>25000</v>
      </c>
      <c r="E39" s="203">
        <v>25000</v>
      </c>
      <c r="F39" s="203">
        <v>25000</v>
      </c>
      <c r="G39" s="203">
        <v>25000</v>
      </c>
      <c r="H39" s="203">
        <v>-7</v>
      </c>
      <c r="I39" s="203">
        <v>57</v>
      </c>
      <c r="J39" s="203">
        <v>-83</v>
      </c>
      <c r="K39" s="203">
        <v>-83</v>
      </c>
      <c r="L39" s="203">
        <v>-84</v>
      </c>
      <c r="M39" s="203">
        <v>-9</v>
      </c>
      <c r="N39" s="203">
        <v>0.89</v>
      </c>
      <c r="O39" s="203">
        <v>0.89</v>
      </c>
      <c r="P39" s="203">
        <v>0.88</v>
      </c>
      <c r="Q39" s="203">
        <v>0.89</v>
      </c>
    </row>
    <row r="40" spans="2:17" x14ac:dyDescent="0.25">
      <c r="B40" s="203" t="s">
        <v>547</v>
      </c>
      <c r="C40" s="203" t="s">
        <v>742</v>
      </c>
      <c r="D40" s="203">
        <v>25000</v>
      </c>
      <c r="E40" s="203">
        <v>25000</v>
      </c>
      <c r="F40" s="203">
        <v>25000</v>
      </c>
      <c r="G40" s="203">
        <v>25000</v>
      </c>
      <c r="H40" s="203">
        <v>-1</v>
      </c>
      <c r="I40" s="203">
        <v>69</v>
      </c>
      <c r="J40" s="203">
        <v>-79</v>
      </c>
      <c r="K40" s="203">
        <v>-77</v>
      </c>
      <c r="L40" s="203">
        <v>-72</v>
      </c>
      <c r="M40" s="203">
        <v>-2</v>
      </c>
      <c r="N40" s="203">
        <v>0.92</v>
      </c>
      <c r="O40" s="203">
        <v>0.95</v>
      </c>
      <c r="P40" s="203">
        <v>0.99</v>
      </c>
      <c r="Q40" s="203">
        <v>0.95</v>
      </c>
    </row>
    <row r="41" spans="2:17" x14ac:dyDescent="0.25">
      <c r="B41" s="203" t="s">
        <v>549</v>
      </c>
      <c r="C41" s="203" t="s">
        <v>741</v>
      </c>
      <c r="D41" s="203">
        <v>25000</v>
      </c>
      <c r="E41" s="203">
        <v>25000</v>
      </c>
      <c r="F41" s="203">
        <v>25000</v>
      </c>
      <c r="G41" s="203">
        <v>25000</v>
      </c>
      <c r="H41" s="203">
        <v>-7</v>
      </c>
      <c r="I41" s="203">
        <v>73</v>
      </c>
      <c r="J41" s="203">
        <v>-107</v>
      </c>
      <c r="K41" s="203">
        <v>-105</v>
      </c>
      <c r="L41" s="203">
        <v>-110</v>
      </c>
      <c r="M41" s="203">
        <v>-4</v>
      </c>
      <c r="N41" s="203">
        <v>0.75</v>
      </c>
      <c r="O41" s="203">
        <v>0.76</v>
      </c>
      <c r="P41" s="203">
        <v>0.73</v>
      </c>
      <c r="Q41" s="203">
        <v>0.75</v>
      </c>
    </row>
    <row r="42" spans="2:17" x14ac:dyDescent="0.25">
      <c r="B42" s="203" t="s">
        <v>549</v>
      </c>
      <c r="C42" s="203" t="s">
        <v>742</v>
      </c>
      <c r="D42" s="203">
        <v>25000</v>
      </c>
      <c r="E42" s="203">
        <v>25000</v>
      </c>
      <c r="F42" s="203">
        <v>25000</v>
      </c>
      <c r="G42" s="203">
        <v>25000</v>
      </c>
      <c r="H42" s="203">
        <v>-6</v>
      </c>
      <c r="I42" s="203">
        <v>90</v>
      </c>
      <c r="J42" s="203">
        <v>-109</v>
      </c>
      <c r="K42" s="203">
        <v>-114</v>
      </c>
      <c r="L42" s="203">
        <v>-92</v>
      </c>
      <c r="M42" s="203">
        <v>-9</v>
      </c>
      <c r="N42" s="203">
        <v>0.99</v>
      </c>
      <c r="O42" s="203">
        <v>0.94</v>
      </c>
      <c r="P42" s="203">
        <v>1.1200000000000001</v>
      </c>
      <c r="Q42" s="203">
        <v>1.02</v>
      </c>
    </row>
    <row r="43" spans="2:17" x14ac:dyDescent="0.25">
      <c r="B43" s="203" t="s">
        <v>551</v>
      </c>
      <c r="C43" s="203" t="s">
        <v>741</v>
      </c>
      <c r="D43" s="203">
        <v>25000</v>
      </c>
      <c r="E43" s="203">
        <v>25000</v>
      </c>
      <c r="F43" s="203">
        <v>25000</v>
      </c>
      <c r="G43" s="203">
        <v>25000</v>
      </c>
      <c r="H43" s="203">
        <v>-11</v>
      </c>
      <c r="I43" s="203">
        <v>103</v>
      </c>
      <c r="J43" s="203">
        <v>-168</v>
      </c>
      <c r="K43" s="203">
        <v>-163</v>
      </c>
      <c r="L43" s="203">
        <v>-174</v>
      </c>
      <c r="M43" s="203">
        <v>2</v>
      </c>
      <c r="N43" s="203">
        <v>0.59</v>
      </c>
      <c r="O43" s="203">
        <v>0.61</v>
      </c>
      <c r="P43" s="203">
        <v>0.56000000000000005</v>
      </c>
      <c r="Q43" s="203">
        <v>0.59</v>
      </c>
    </row>
    <row r="44" spans="2:17" x14ac:dyDescent="0.25">
      <c r="B44" s="203" t="s">
        <v>551</v>
      </c>
      <c r="C44" s="203" t="s">
        <v>742</v>
      </c>
      <c r="D44" s="203">
        <v>25000</v>
      </c>
      <c r="E44" s="203">
        <v>25000</v>
      </c>
      <c r="F44" s="203">
        <v>25000</v>
      </c>
      <c r="G44" s="203">
        <v>25000</v>
      </c>
      <c r="H44" s="203">
        <v>-5</v>
      </c>
      <c r="I44" s="203">
        <v>118</v>
      </c>
      <c r="J44" s="203">
        <v>-149</v>
      </c>
      <c r="K44" s="203">
        <v>-143</v>
      </c>
      <c r="L44" s="203">
        <v>-131</v>
      </c>
      <c r="M44" s="203">
        <v>-7</v>
      </c>
      <c r="N44" s="203">
        <v>0.87</v>
      </c>
      <c r="O44" s="203">
        <v>0.91</v>
      </c>
      <c r="P44" s="203">
        <v>0.97</v>
      </c>
      <c r="Q44" s="203">
        <v>0.92</v>
      </c>
    </row>
    <row r="45" spans="2:17" x14ac:dyDescent="0.25">
      <c r="B45" s="203" t="s">
        <v>547</v>
      </c>
      <c r="C45" s="203" t="s">
        <v>741</v>
      </c>
      <c r="D45" s="203">
        <v>30000</v>
      </c>
      <c r="E45" s="203">
        <v>20000</v>
      </c>
      <c r="F45" s="203">
        <v>25000</v>
      </c>
      <c r="G45" s="203">
        <v>25000</v>
      </c>
      <c r="H45" s="203">
        <v>40</v>
      </c>
      <c r="I45" s="203">
        <v>91</v>
      </c>
      <c r="J45" s="203">
        <v>-41</v>
      </c>
      <c r="K45" s="203">
        <v>-35</v>
      </c>
      <c r="L45" s="203">
        <v>-36</v>
      </c>
      <c r="M45" s="203">
        <v>46</v>
      </c>
      <c r="N45" s="203">
        <v>0.52</v>
      </c>
      <c r="O45" s="203">
        <v>0.56000000000000005</v>
      </c>
      <c r="P45" s="203">
        <v>0.55000000000000004</v>
      </c>
      <c r="Q45" s="203">
        <v>0.54</v>
      </c>
    </row>
    <row r="46" spans="2:17" x14ac:dyDescent="0.25">
      <c r="B46" s="203" t="s">
        <v>547</v>
      </c>
      <c r="C46" s="203" t="s">
        <v>742</v>
      </c>
      <c r="D46" s="203">
        <v>30000</v>
      </c>
      <c r="E46" s="203">
        <v>20000</v>
      </c>
      <c r="F46" s="203">
        <v>25000</v>
      </c>
      <c r="G46" s="203">
        <v>25000</v>
      </c>
      <c r="H46" s="203">
        <v>41</v>
      </c>
      <c r="I46" s="203">
        <v>104</v>
      </c>
      <c r="J46" s="203">
        <v>-31</v>
      </c>
      <c r="K46" s="203">
        <v>-31</v>
      </c>
      <c r="L46" s="203">
        <v>-27</v>
      </c>
      <c r="M46" s="203">
        <v>45</v>
      </c>
      <c r="N46" s="203">
        <v>0.78</v>
      </c>
      <c r="O46" s="203">
        <v>0.78</v>
      </c>
      <c r="P46" s="203">
        <v>0.94</v>
      </c>
      <c r="Q46" s="203">
        <v>0.83</v>
      </c>
    </row>
    <row r="47" spans="2:17" x14ac:dyDescent="0.25">
      <c r="B47" s="203" t="s">
        <v>549</v>
      </c>
      <c r="C47" s="203" t="s">
        <v>741</v>
      </c>
      <c r="D47" s="203">
        <v>30000</v>
      </c>
      <c r="E47" s="203">
        <v>20000</v>
      </c>
      <c r="F47" s="203">
        <v>25000</v>
      </c>
      <c r="G47" s="203">
        <v>25000</v>
      </c>
      <c r="H47" s="203">
        <v>52</v>
      </c>
      <c r="I47" s="203">
        <v>102</v>
      </c>
      <c r="J47" s="203">
        <v>-46</v>
      </c>
      <c r="K47" s="203">
        <v>-37</v>
      </c>
      <c r="L47" s="203">
        <v>-37</v>
      </c>
      <c r="M47" s="203">
        <v>60</v>
      </c>
      <c r="N47" s="203">
        <v>0.38</v>
      </c>
      <c r="O47" s="203">
        <v>0.42</v>
      </c>
      <c r="P47" s="203">
        <v>0.42</v>
      </c>
      <c r="Q47" s="203">
        <v>0.41</v>
      </c>
    </row>
    <row r="48" spans="2:17" x14ac:dyDescent="0.25">
      <c r="B48" s="203" t="s">
        <v>549</v>
      </c>
      <c r="C48" s="203" t="s">
        <v>742</v>
      </c>
      <c r="D48" s="203">
        <v>30000</v>
      </c>
      <c r="E48" s="203">
        <v>20000</v>
      </c>
      <c r="F48" s="203">
        <v>25000</v>
      </c>
      <c r="G48" s="203">
        <v>25000</v>
      </c>
      <c r="H48" s="203">
        <v>50</v>
      </c>
      <c r="I48" s="203">
        <v>112</v>
      </c>
      <c r="J48" s="203">
        <v>-54</v>
      </c>
      <c r="K48" s="203">
        <v>-40</v>
      </c>
      <c r="L48" s="203">
        <v>-35</v>
      </c>
      <c r="M48" s="203">
        <v>57</v>
      </c>
      <c r="N48" s="203">
        <v>0.49</v>
      </c>
      <c r="O48" s="203">
        <v>0.56999999999999995</v>
      </c>
      <c r="P48" s="203">
        <v>0.73</v>
      </c>
      <c r="Q48" s="203">
        <v>0.6</v>
      </c>
    </row>
    <row r="49" spans="2:17" x14ac:dyDescent="0.25">
      <c r="B49" s="203" t="s">
        <v>551</v>
      </c>
      <c r="C49" s="203" t="s">
        <v>741</v>
      </c>
      <c r="D49" s="203">
        <v>30000</v>
      </c>
      <c r="E49" s="203">
        <v>20000</v>
      </c>
      <c r="F49" s="203">
        <v>25000</v>
      </c>
      <c r="G49" s="203">
        <v>25000</v>
      </c>
      <c r="H49" s="203">
        <v>72</v>
      </c>
      <c r="I49" s="203">
        <v>120</v>
      </c>
      <c r="J49" s="203">
        <v>-97</v>
      </c>
      <c r="K49" s="203">
        <v>-35</v>
      </c>
      <c r="L49" s="203">
        <v>-36</v>
      </c>
      <c r="M49" s="203">
        <v>86</v>
      </c>
      <c r="N49" s="203">
        <v>0.18</v>
      </c>
      <c r="O49" s="203">
        <v>0.27</v>
      </c>
      <c r="P49" s="203">
        <v>0.27</v>
      </c>
      <c r="Q49" s="203">
        <v>0.24</v>
      </c>
    </row>
    <row r="50" spans="2:17" x14ac:dyDescent="0.25">
      <c r="B50" s="203" t="s">
        <v>551</v>
      </c>
      <c r="C50" s="203" t="s">
        <v>742</v>
      </c>
      <c r="D50" s="203">
        <v>30000</v>
      </c>
      <c r="E50" s="203">
        <v>20000</v>
      </c>
      <c r="F50" s="203">
        <v>25000</v>
      </c>
      <c r="G50" s="203">
        <v>25000</v>
      </c>
      <c r="H50" s="203">
        <v>84</v>
      </c>
      <c r="I50" s="203">
        <v>130</v>
      </c>
      <c r="J50" s="203">
        <v>-83</v>
      </c>
      <c r="K50" s="203">
        <v>-52</v>
      </c>
      <c r="L50" s="203">
        <v>-40</v>
      </c>
      <c r="M50" s="203">
        <v>88</v>
      </c>
      <c r="N50" s="203">
        <v>0.25</v>
      </c>
      <c r="O50" s="203">
        <v>0.3</v>
      </c>
      <c r="P50" s="203">
        <v>0.37</v>
      </c>
      <c r="Q50" s="203">
        <v>0.31</v>
      </c>
    </row>
    <row r="51" spans="2:17" x14ac:dyDescent="0.25">
      <c r="B51" s="203" t="s">
        <v>547</v>
      </c>
      <c r="C51" s="203" t="s">
        <v>741</v>
      </c>
      <c r="D51" s="203">
        <v>40000</v>
      </c>
      <c r="E51" s="203">
        <v>20000</v>
      </c>
      <c r="F51" s="203">
        <v>20000</v>
      </c>
      <c r="G51" s="203">
        <v>20000</v>
      </c>
      <c r="H51" s="203">
        <v>100</v>
      </c>
      <c r="I51" s="203">
        <v>122</v>
      </c>
      <c r="J51" s="203">
        <v>59</v>
      </c>
      <c r="K51" s="203">
        <v>59</v>
      </c>
      <c r="L51" s="203">
        <v>60</v>
      </c>
      <c r="M51" s="203">
        <v>104</v>
      </c>
      <c r="N51" s="203">
        <v>0.38</v>
      </c>
      <c r="O51" s="203">
        <v>0.37</v>
      </c>
      <c r="P51" s="203">
        <v>0.39</v>
      </c>
      <c r="Q51" s="203">
        <v>0.38</v>
      </c>
    </row>
    <row r="52" spans="2:17" x14ac:dyDescent="0.25">
      <c r="B52" s="203" t="s">
        <v>547</v>
      </c>
      <c r="C52" s="203" t="s">
        <v>742</v>
      </c>
      <c r="D52" s="203">
        <v>40000</v>
      </c>
      <c r="E52" s="203">
        <v>20000</v>
      </c>
      <c r="F52" s="203">
        <v>20000</v>
      </c>
      <c r="G52" s="203">
        <v>20000</v>
      </c>
      <c r="H52" s="203">
        <v>105</v>
      </c>
      <c r="I52" s="203">
        <v>126</v>
      </c>
      <c r="J52" s="203">
        <v>62</v>
      </c>
      <c r="K52" s="203">
        <v>61</v>
      </c>
      <c r="L52" s="203">
        <v>54</v>
      </c>
      <c r="M52" s="203">
        <v>108</v>
      </c>
      <c r="N52" s="203">
        <v>0.39</v>
      </c>
      <c r="O52" s="203">
        <v>0.38</v>
      </c>
      <c r="P52" s="203">
        <v>0.41</v>
      </c>
      <c r="Q52" s="203">
        <v>0.39</v>
      </c>
    </row>
    <row r="53" spans="2:17" x14ac:dyDescent="0.25">
      <c r="B53" s="203" t="s">
        <v>549</v>
      </c>
      <c r="C53" s="203" t="s">
        <v>741</v>
      </c>
      <c r="D53" s="203">
        <v>40000</v>
      </c>
      <c r="E53" s="203">
        <v>20000</v>
      </c>
      <c r="F53" s="203">
        <v>20000</v>
      </c>
      <c r="G53" s="203">
        <v>20000</v>
      </c>
      <c r="H53" s="203">
        <v>112</v>
      </c>
      <c r="I53" s="203">
        <v>129</v>
      </c>
      <c r="J53" s="203">
        <v>77</v>
      </c>
      <c r="K53" s="203">
        <v>78</v>
      </c>
      <c r="L53" s="203">
        <v>77</v>
      </c>
      <c r="M53" s="203">
        <v>116</v>
      </c>
      <c r="N53" s="203">
        <v>0.33</v>
      </c>
      <c r="O53" s="203">
        <v>0.34</v>
      </c>
      <c r="P53" s="203">
        <v>0.33</v>
      </c>
      <c r="Q53" s="203">
        <v>0.33</v>
      </c>
    </row>
    <row r="54" spans="2:17" x14ac:dyDescent="0.25">
      <c r="B54" s="203" t="s">
        <v>549</v>
      </c>
      <c r="C54" s="203" t="s">
        <v>742</v>
      </c>
      <c r="D54" s="203">
        <v>40000</v>
      </c>
      <c r="E54" s="203">
        <v>20000</v>
      </c>
      <c r="F54" s="203">
        <v>20000</v>
      </c>
      <c r="G54" s="203">
        <v>20000</v>
      </c>
      <c r="H54" s="203">
        <v>111</v>
      </c>
      <c r="I54" s="203">
        <v>130</v>
      </c>
      <c r="J54" s="203">
        <v>74</v>
      </c>
      <c r="K54" s="203">
        <v>77</v>
      </c>
      <c r="L54" s="203">
        <v>65</v>
      </c>
      <c r="M54" s="203">
        <v>118</v>
      </c>
      <c r="N54" s="203">
        <v>0.27</v>
      </c>
      <c r="O54" s="203">
        <v>0.28999999999999998</v>
      </c>
      <c r="P54" s="203">
        <v>0.43</v>
      </c>
      <c r="Q54" s="203">
        <v>0.33</v>
      </c>
    </row>
    <row r="55" spans="2:17" x14ac:dyDescent="0.25">
      <c r="B55" s="203" t="s">
        <v>551</v>
      </c>
      <c r="C55" s="203" t="s">
        <v>741</v>
      </c>
      <c r="D55" s="203">
        <v>40000</v>
      </c>
      <c r="E55" s="203">
        <v>20000</v>
      </c>
      <c r="F55" s="203">
        <v>20000</v>
      </c>
      <c r="G55" s="203">
        <v>20000</v>
      </c>
      <c r="H55" s="203">
        <v>125</v>
      </c>
      <c r="I55" s="203">
        <v>131</v>
      </c>
      <c r="J55" s="203">
        <v>108</v>
      </c>
      <c r="K55" s="203">
        <v>105</v>
      </c>
      <c r="L55" s="203">
        <v>103</v>
      </c>
      <c r="M55" s="203">
        <v>130</v>
      </c>
      <c r="N55" s="203">
        <v>0.04</v>
      </c>
      <c r="O55" s="203">
        <v>0.04</v>
      </c>
      <c r="P55" s="203">
        <v>0.04</v>
      </c>
      <c r="Q55" s="203">
        <v>0.04</v>
      </c>
    </row>
    <row r="56" spans="2:17" x14ac:dyDescent="0.25">
      <c r="B56" s="203" t="s">
        <v>551</v>
      </c>
      <c r="C56" s="203" t="s">
        <v>742</v>
      </c>
      <c r="D56" s="203">
        <v>40000</v>
      </c>
      <c r="E56" s="203">
        <v>20000</v>
      </c>
      <c r="F56" s="203">
        <v>20000</v>
      </c>
      <c r="G56" s="203">
        <v>20000</v>
      </c>
      <c r="H56" s="203">
        <v>128</v>
      </c>
      <c r="I56" s="203">
        <v>132</v>
      </c>
      <c r="J56" s="203">
        <v>106</v>
      </c>
      <c r="K56" s="203">
        <v>105</v>
      </c>
      <c r="L56" s="203">
        <v>100</v>
      </c>
      <c r="M56" s="203">
        <v>131</v>
      </c>
      <c r="N56" s="203">
        <v>0.08</v>
      </c>
      <c r="O56" s="203">
        <v>0.08</v>
      </c>
      <c r="P56" s="203">
        <v>0.18</v>
      </c>
      <c r="Q56" s="203">
        <v>0.11</v>
      </c>
    </row>
    <row r="57" spans="2:17" x14ac:dyDescent="0.25">
      <c r="B57" s="203" t="s">
        <v>547</v>
      </c>
      <c r="C57" s="203" t="s">
        <v>741</v>
      </c>
      <c r="D57" s="203">
        <v>40000</v>
      </c>
      <c r="E57" s="203">
        <v>35000</v>
      </c>
      <c r="F57" s="203">
        <v>15000</v>
      </c>
      <c r="G57" s="203">
        <v>10000</v>
      </c>
      <c r="H57" s="203">
        <v>100</v>
      </c>
      <c r="I57" s="203">
        <v>120</v>
      </c>
      <c r="J57" s="203">
        <v>58</v>
      </c>
      <c r="K57" s="203">
        <v>53</v>
      </c>
      <c r="L57" s="203">
        <v>57</v>
      </c>
      <c r="M57" s="203">
        <v>98</v>
      </c>
      <c r="N57" s="203">
        <v>0.51</v>
      </c>
      <c r="O57" s="203">
        <v>0.46</v>
      </c>
      <c r="P57" s="203">
        <v>0.5</v>
      </c>
      <c r="Q57" s="203">
        <v>0.49</v>
      </c>
    </row>
    <row r="58" spans="2:17" x14ac:dyDescent="0.25">
      <c r="B58" s="203" t="s">
        <v>547</v>
      </c>
      <c r="C58" s="203" t="s">
        <v>742</v>
      </c>
      <c r="D58" s="203">
        <v>40000</v>
      </c>
      <c r="E58" s="203">
        <v>35000</v>
      </c>
      <c r="F58" s="203">
        <v>15000</v>
      </c>
      <c r="G58" s="203">
        <v>10000</v>
      </c>
      <c r="H58" s="203">
        <v>101</v>
      </c>
      <c r="I58" s="203">
        <v>122</v>
      </c>
      <c r="J58" s="203">
        <v>60</v>
      </c>
      <c r="K58" s="203">
        <v>58</v>
      </c>
      <c r="L58" s="203">
        <v>57</v>
      </c>
      <c r="M58" s="203">
        <v>105</v>
      </c>
      <c r="N58" s="203">
        <v>0.38</v>
      </c>
      <c r="O58" s="203">
        <v>0.36</v>
      </c>
      <c r="P58" s="203">
        <v>0.48</v>
      </c>
      <c r="Q58" s="203">
        <v>0.41</v>
      </c>
    </row>
    <row r="59" spans="2:17" x14ac:dyDescent="0.25">
      <c r="B59" s="203" t="s">
        <v>549</v>
      </c>
      <c r="C59" s="203" t="s">
        <v>741</v>
      </c>
      <c r="D59" s="203">
        <v>40000</v>
      </c>
      <c r="E59" s="203">
        <v>35000</v>
      </c>
      <c r="F59" s="203">
        <v>15000</v>
      </c>
      <c r="G59" s="203">
        <v>10000</v>
      </c>
      <c r="H59" s="203">
        <v>103</v>
      </c>
      <c r="I59" s="203">
        <v>125</v>
      </c>
      <c r="J59" s="203">
        <v>66</v>
      </c>
      <c r="K59" s="203">
        <v>64</v>
      </c>
      <c r="L59" s="203">
        <v>70</v>
      </c>
      <c r="M59" s="203">
        <v>105</v>
      </c>
      <c r="N59" s="203">
        <v>0.51</v>
      </c>
      <c r="O59" s="203">
        <v>0.49</v>
      </c>
      <c r="P59" s="203">
        <v>0.56999999999999995</v>
      </c>
      <c r="Q59" s="203">
        <v>0.52</v>
      </c>
    </row>
    <row r="60" spans="2:17" x14ac:dyDescent="0.25">
      <c r="B60" s="203" t="s">
        <v>549</v>
      </c>
      <c r="C60" s="203" t="s">
        <v>742</v>
      </c>
      <c r="D60" s="203">
        <v>40000</v>
      </c>
      <c r="E60" s="203">
        <v>35000</v>
      </c>
      <c r="F60" s="203">
        <v>15000</v>
      </c>
      <c r="G60" s="203">
        <v>10000</v>
      </c>
      <c r="H60" s="203">
        <v>105</v>
      </c>
      <c r="I60" s="203">
        <v>127</v>
      </c>
      <c r="J60" s="203">
        <v>67</v>
      </c>
      <c r="K60" s="203">
        <v>67</v>
      </c>
      <c r="L60" s="203">
        <v>62</v>
      </c>
      <c r="M60" s="203">
        <v>108</v>
      </c>
      <c r="N60" s="203">
        <v>0.46</v>
      </c>
      <c r="O60" s="203">
        <v>0.46</v>
      </c>
      <c r="P60" s="203">
        <v>0.51</v>
      </c>
      <c r="Q60" s="203">
        <v>0.48</v>
      </c>
    </row>
    <row r="61" spans="2:17" x14ac:dyDescent="0.25">
      <c r="B61" s="203" t="s">
        <v>551</v>
      </c>
      <c r="C61" s="203" t="s">
        <v>741</v>
      </c>
      <c r="D61" s="203">
        <v>40000</v>
      </c>
      <c r="E61" s="203">
        <v>35000</v>
      </c>
      <c r="F61" s="203">
        <v>15000</v>
      </c>
      <c r="G61" s="203">
        <v>10000</v>
      </c>
      <c r="H61" s="203">
        <v>111</v>
      </c>
      <c r="I61" s="203">
        <v>129</v>
      </c>
      <c r="J61" s="203">
        <v>67</v>
      </c>
      <c r="K61" s="203">
        <v>82</v>
      </c>
      <c r="L61" s="203">
        <v>80</v>
      </c>
      <c r="M61" s="203">
        <v>117</v>
      </c>
      <c r="N61" s="203">
        <v>0.24</v>
      </c>
      <c r="O61" s="203">
        <v>0.33</v>
      </c>
      <c r="P61" s="203">
        <v>0.32</v>
      </c>
      <c r="Q61" s="203">
        <v>0.3</v>
      </c>
    </row>
    <row r="62" spans="2:17" x14ac:dyDescent="0.25">
      <c r="B62" s="203" t="s">
        <v>551</v>
      </c>
      <c r="C62" s="203" t="s">
        <v>742</v>
      </c>
      <c r="D62" s="203">
        <v>40000</v>
      </c>
      <c r="E62" s="203">
        <v>35000</v>
      </c>
      <c r="F62" s="203">
        <v>15000</v>
      </c>
      <c r="G62" s="203">
        <v>10000</v>
      </c>
      <c r="H62" s="203">
        <v>113</v>
      </c>
      <c r="I62" s="203">
        <v>131</v>
      </c>
      <c r="J62" s="203">
        <v>72</v>
      </c>
      <c r="K62" s="203">
        <v>84</v>
      </c>
      <c r="L62" s="203">
        <v>77</v>
      </c>
      <c r="M62" s="203">
        <v>119</v>
      </c>
      <c r="N62" s="203">
        <v>0.26</v>
      </c>
      <c r="O62" s="203">
        <v>0.34</v>
      </c>
      <c r="P62" s="203">
        <v>0.5</v>
      </c>
      <c r="Q62" s="203">
        <v>0.37</v>
      </c>
    </row>
    <row r="63" spans="2:17" x14ac:dyDescent="0.25">
      <c r="B63" s="203" t="s">
        <v>547</v>
      </c>
      <c r="C63" s="203" t="s">
        <v>741</v>
      </c>
      <c r="D63" s="203">
        <v>20000</v>
      </c>
      <c r="E63" s="203">
        <v>25000</v>
      </c>
      <c r="F63" s="203">
        <v>25000</v>
      </c>
      <c r="G63" s="203">
        <v>30000</v>
      </c>
      <c r="H63" s="203">
        <v>-51</v>
      </c>
      <c r="I63" s="203">
        <v>17</v>
      </c>
      <c r="J63" s="203">
        <v>-128</v>
      </c>
      <c r="K63" s="203">
        <v>-129</v>
      </c>
      <c r="L63" s="203">
        <v>-123</v>
      </c>
      <c r="M63" s="203">
        <v>-57</v>
      </c>
      <c r="N63" s="203">
        <v>1.04</v>
      </c>
      <c r="O63" s="203">
        <v>1.03</v>
      </c>
      <c r="P63" s="203">
        <v>1.1200000000000001</v>
      </c>
      <c r="Q63" s="203">
        <v>1.06</v>
      </c>
    </row>
    <row r="64" spans="2:17" x14ac:dyDescent="0.25">
      <c r="B64" s="203" t="s">
        <v>547</v>
      </c>
      <c r="C64" s="203" t="s">
        <v>742</v>
      </c>
      <c r="D64" s="203">
        <v>20000</v>
      </c>
      <c r="E64" s="203">
        <v>25000</v>
      </c>
      <c r="F64" s="203">
        <v>25000</v>
      </c>
      <c r="G64" s="203">
        <v>30000</v>
      </c>
      <c r="H64" s="203">
        <v>-45</v>
      </c>
      <c r="I64" s="203">
        <v>25</v>
      </c>
      <c r="J64" s="203">
        <v>-119</v>
      </c>
      <c r="K64" s="203">
        <v>-122</v>
      </c>
      <c r="L64" s="203">
        <v>-113</v>
      </c>
      <c r="M64" s="203">
        <v>-52</v>
      </c>
      <c r="N64" s="203">
        <v>1.1599999999999999</v>
      </c>
      <c r="O64" s="203">
        <v>1.1100000000000001</v>
      </c>
      <c r="P64" s="203">
        <v>1.04</v>
      </c>
      <c r="Q64" s="203">
        <v>1.1000000000000001</v>
      </c>
    </row>
    <row r="65" spans="2:17" x14ac:dyDescent="0.25">
      <c r="B65" s="203" t="s">
        <v>549</v>
      </c>
      <c r="C65" s="203" t="s">
        <v>741</v>
      </c>
      <c r="D65" s="203">
        <v>20000</v>
      </c>
      <c r="E65" s="203">
        <v>25000</v>
      </c>
      <c r="F65" s="203">
        <v>25000</v>
      </c>
      <c r="G65" s="203">
        <v>30000</v>
      </c>
      <c r="H65" s="203">
        <v>-63</v>
      </c>
      <c r="I65" s="203">
        <v>31</v>
      </c>
      <c r="J65" s="203">
        <v>-155</v>
      </c>
      <c r="K65" s="203">
        <v>-153</v>
      </c>
      <c r="L65" s="203">
        <v>-152</v>
      </c>
      <c r="M65" s="203">
        <v>-73</v>
      </c>
      <c r="N65" s="203">
        <v>1.27</v>
      </c>
      <c r="O65" s="203">
        <v>1.32</v>
      </c>
      <c r="P65" s="203">
        <v>1.32</v>
      </c>
      <c r="Q65" s="203">
        <v>1.3</v>
      </c>
    </row>
    <row r="66" spans="2:17" x14ac:dyDescent="0.25">
      <c r="B66" s="203" t="s">
        <v>549</v>
      </c>
      <c r="C66" s="203" t="s">
        <v>742</v>
      </c>
      <c r="D66" s="203">
        <v>20000</v>
      </c>
      <c r="E66" s="203">
        <v>25000</v>
      </c>
      <c r="F66" s="203">
        <v>25000</v>
      </c>
      <c r="G66" s="203">
        <v>30000</v>
      </c>
      <c r="H66" s="203">
        <v>-62</v>
      </c>
      <c r="I66" s="203">
        <v>32</v>
      </c>
      <c r="J66" s="203">
        <v>-148</v>
      </c>
      <c r="K66" s="203">
        <v>-147</v>
      </c>
      <c r="L66" s="203">
        <v>-132</v>
      </c>
      <c r="M66" s="203">
        <v>-76</v>
      </c>
      <c r="N66" s="203">
        <v>1.52</v>
      </c>
      <c r="O66" s="203">
        <v>1.54</v>
      </c>
      <c r="P66" s="203">
        <v>1.34</v>
      </c>
      <c r="Q66" s="203">
        <v>1.47</v>
      </c>
    </row>
    <row r="67" spans="2:17" x14ac:dyDescent="0.25">
      <c r="B67" s="203" t="s">
        <v>551</v>
      </c>
      <c r="C67" s="203" t="s">
        <v>741</v>
      </c>
      <c r="D67" s="203">
        <v>20000</v>
      </c>
      <c r="E67" s="203">
        <v>25000</v>
      </c>
      <c r="F67" s="203">
        <v>25000</v>
      </c>
      <c r="G67" s="203">
        <v>30000</v>
      </c>
      <c r="H67" s="203">
        <v>-102</v>
      </c>
      <c r="I67" s="203">
        <v>46</v>
      </c>
      <c r="J67" s="203">
        <v>-197</v>
      </c>
      <c r="K67" s="203">
        <v>-193</v>
      </c>
      <c r="L67" s="203">
        <v>-191</v>
      </c>
      <c r="M67" s="203">
        <v>-134</v>
      </c>
      <c r="N67" s="203">
        <v>2.81</v>
      </c>
      <c r="O67" s="203">
        <v>3</v>
      </c>
      <c r="P67" s="203">
        <v>3.1</v>
      </c>
      <c r="Q67" s="203">
        <v>2.97</v>
      </c>
    </row>
    <row r="68" spans="2:17" x14ac:dyDescent="0.25">
      <c r="B68" s="203" t="s">
        <v>551</v>
      </c>
      <c r="C68" s="203" t="s">
        <v>742</v>
      </c>
      <c r="D68" s="203">
        <v>20000</v>
      </c>
      <c r="E68" s="203">
        <v>25000</v>
      </c>
      <c r="F68" s="203">
        <v>25000</v>
      </c>
      <c r="G68" s="203">
        <v>30000</v>
      </c>
      <c r="H68" s="203">
        <v>-97</v>
      </c>
      <c r="I68" s="203">
        <v>63</v>
      </c>
      <c r="J68" s="203">
        <v>-180</v>
      </c>
      <c r="K68" s="203">
        <v>-173</v>
      </c>
      <c r="L68" s="203">
        <v>-156</v>
      </c>
      <c r="M68" s="203">
        <v>-117</v>
      </c>
      <c r="N68" s="203">
        <v>2.86</v>
      </c>
      <c r="O68" s="203">
        <v>3.16</v>
      </c>
      <c r="P68" s="203">
        <v>2.71</v>
      </c>
      <c r="Q68" s="203">
        <v>2.91</v>
      </c>
    </row>
    <row r="69" spans="2:17" x14ac:dyDescent="0.25">
      <c r="B69" s="203" t="s">
        <v>547</v>
      </c>
      <c r="C69" s="203" t="s">
        <v>741</v>
      </c>
      <c r="D69" s="203">
        <v>10000</v>
      </c>
      <c r="E69" s="203">
        <v>30000</v>
      </c>
      <c r="F69" s="203">
        <v>30000</v>
      </c>
      <c r="G69" s="203">
        <v>30000</v>
      </c>
      <c r="H69" s="203">
        <v>-134</v>
      </c>
      <c r="I69" s="203">
        <v>-72</v>
      </c>
      <c r="J69" s="203">
        <v>-192</v>
      </c>
      <c r="K69" s="203">
        <v>-192</v>
      </c>
      <c r="L69" s="203">
        <v>-190</v>
      </c>
      <c r="M69" s="203">
        <v>-146</v>
      </c>
      <c r="N69" s="203">
        <v>1.61</v>
      </c>
      <c r="O69" s="203">
        <v>1.57</v>
      </c>
      <c r="P69" s="203">
        <v>1.64</v>
      </c>
      <c r="Q69" s="203">
        <v>1.61</v>
      </c>
    </row>
    <row r="70" spans="2:17" x14ac:dyDescent="0.25">
      <c r="B70" s="203" t="s">
        <v>547</v>
      </c>
      <c r="C70" s="203" t="s">
        <v>742</v>
      </c>
      <c r="D70" s="203">
        <v>10000</v>
      </c>
      <c r="E70" s="203">
        <v>30000</v>
      </c>
      <c r="F70" s="203">
        <v>30000</v>
      </c>
      <c r="G70" s="203">
        <v>30000</v>
      </c>
      <c r="H70" s="203">
        <v>-133</v>
      </c>
      <c r="I70" s="203">
        <v>-68</v>
      </c>
      <c r="J70" s="203">
        <v>-182</v>
      </c>
      <c r="K70" s="203">
        <v>-180</v>
      </c>
      <c r="L70" s="203">
        <v>-179</v>
      </c>
      <c r="M70" s="203">
        <v>-136</v>
      </c>
      <c r="N70" s="203">
        <v>1.43</v>
      </c>
      <c r="O70" s="203">
        <v>1.49</v>
      </c>
      <c r="P70" s="203">
        <v>1.41</v>
      </c>
      <c r="Q70" s="203">
        <v>1.44</v>
      </c>
    </row>
    <row r="71" spans="2:17" x14ac:dyDescent="0.25">
      <c r="B71" s="203" t="s">
        <v>549</v>
      </c>
      <c r="C71" s="203" t="s">
        <v>741</v>
      </c>
      <c r="D71" s="203">
        <v>10000</v>
      </c>
      <c r="E71" s="203">
        <v>30000</v>
      </c>
      <c r="F71" s="203">
        <v>30000</v>
      </c>
      <c r="G71" s="203">
        <v>30000</v>
      </c>
      <c r="H71" s="203">
        <v>-148</v>
      </c>
      <c r="I71" s="203">
        <v>-88</v>
      </c>
      <c r="J71" s="203">
        <v>-204</v>
      </c>
      <c r="K71" s="203">
        <v>-202</v>
      </c>
      <c r="L71" s="203">
        <v>-202</v>
      </c>
      <c r="M71" s="203">
        <v>-169</v>
      </c>
      <c r="N71" s="203">
        <v>2.31</v>
      </c>
      <c r="O71" s="203">
        <v>2.4500000000000002</v>
      </c>
      <c r="P71" s="203">
        <v>2.4500000000000002</v>
      </c>
      <c r="Q71" s="203">
        <v>2.4</v>
      </c>
    </row>
    <row r="72" spans="2:17" x14ac:dyDescent="0.25">
      <c r="B72" s="203" t="s">
        <v>549</v>
      </c>
      <c r="C72" s="203" t="s">
        <v>742</v>
      </c>
      <c r="D72" s="203">
        <v>10000</v>
      </c>
      <c r="E72" s="203">
        <v>30000</v>
      </c>
      <c r="F72" s="203">
        <v>30000</v>
      </c>
      <c r="G72" s="203">
        <v>30000</v>
      </c>
      <c r="H72" s="203">
        <v>-153</v>
      </c>
      <c r="I72" s="203">
        <v>-105</v>
      </c>
      <c r="J72" s="203">
        <v>-199</v>
      </c>
      <c r="K72" s="203">
        <v>-196</v>
      </c>
      <c r="L72" s="203">
        <v>-189</v>
      </c>
      <c r="M72" s="203">
        <v>-159</v>
      </c>
      <c r="N72" s="203">
        <v>1.41</v>
      </c>
      <c r="O72" s="203">
        <v>1.53</v>
      </c>
      <c r="P72" s="203">
        <v>1.33</v>
      </c>
      <c r="Q72" s="203">
        <v>1.42</v>
      </c>
    </row>
    <row r="73" spans="2:17" x14ac:dyDescent="0.25">
      <c r="B73" s="203" t="s">
        <v>551</v>
      </c>
      <c r="C73" s="203" t="s">
        <v>741</v>
      </c>
      <c r="D73" s="203">
        <v>10000</v>
      </c>
      <c r="E73" s="203">
        <v>30000</v>
      </c>
      <c r="F73" s="203">
        <v>30000</v>
      </c>
      <c r="G73" s="203">
        <v>30000</v>
      </c>
      <c r="H73" s="203">
        <v>-168</v>
      </c>
      <c r="I73" s="203">
        <v>-124</v>
      </c>
      <c r="J73" s="203">
        <v>-207</v>
      </c>
      <c r="K73" s="203">
        <v>-207</v>
      </c>
      <c r="L73" s="203">
        <v>-207</v>
      </c>
      <c r="M73" s="203">
        <v>-202</v>
      </c>
      <c r="N73" s="203">
        <v>15.6</v>
      </c>
      <c r="O73" s="203">
        <v>15.6</v>
      </c>
      <c r="P73" s="203">
        <v>15.6</v>
      </c>
      <c r="Q73" s="203">
        <v>15.6</v>
      </c>
    </row>
    <row r="74" spans="2:17" x14ac:dyDescent="0.25">
      <c r="B74" s="203" t="s">
        <v>551</v>
      </c>
      <c r="C74" s="203" t="s">
        <v>742</v>
      </c>
      <c r="D74" s="203">
        <v>10000</v>
      </c>
      <c r="E74" s="203">
        <v>30000</v>
      </c>
      <c r="F74" s="203">
        <v>30000</v>
      </c>
      <c r="G74" s="203">
        <v>30000</v>
      </c>
      <c r="H74" s="203">
        <v>-167</v>
      </c>
      <c r="I74" s="203">
        <v>-134</v>
      </c>
      <c r="J74" s="203">
        <v>-204</v>
      </c>
      <c r="K74" s="203">
        <v>-206</v>
      </c>
      <c r="L74" s="203">
        <v>-200</v>
      </c>
      <c r="M74" s="203">
        <v>-184</v>
      </c>
      <c r="N74" s="203">
        <v>2.5499999999999998</v>
      </c>
      <c r="O74" s="203">
        <v>2.3199999999999998</v>
      </c>
      <c r="P74" s="203">
        <v>1.03</v>
      </c>
      <c r="Q74" s="203">
        <v>1.97</v>
      </c>
    </row>
    <row r="75" spans="2:17" x14ac:dyDescent="0.25">
      <c r="B75" s="203" t="s">
        <v>547</v>
      </c>
      <c r="C75" s="203" t="s">
        <v>741</v>
      </c>
      <c r="D75" s="203">
        <v>10000</v>
      </c>
      <c r="E75" s="203">
        <v>15000</v>
      </c>
      <c r="F75" s="203">
        <v>40000</v>
      </c>
      <c r="G75" s="203">
        <v>35000</v>
      </c>
      <c r="H75" s="203">
        <v>-113</v>
      </c>
      <c r="I75" s="203">
        <v>-53</v>
      </c>
      <c r="J75" s="203">
        <v>-190</v>
      </c>
      <c r="K75" s="203">
        <v>-168</v>
      </c>
      <c r="L75" s="203">
        <v>-167</v>
      </c>
      <c r="M75" s="203">
        <v>-120</v>
      </c>
      <c r="N75" s="203">
        <v>0.93</v>
      </c>
      <c r="O75" s="203">
        <v>1.35</v>
      </c>
      <c r="P75" s="203">
        <v>1.4</v>
      </c>
      <c r="Q75" s="203">
        <v>1.23</v>
      </c>
    </row>
    <row r="76" spans="2:17" x14ac:dyDescent="0.25">
      <c r="B76" s="203" t="s">
        <v>547</v>
      </c>
      <c r="C76" s="203" t="s">
        <v>742</v>
      </c>
      <c r="D76" s="203">
        <v>10000</v>
      </c>
      <c r="E76" s="203">
        <v>15000</v>
      </c>
      <c r="F76" s="203">
        <v>40000</v>
      </c>
      <c r="G76" s="203">
        <v>35000</v>
      </c>
      <c r="H76" s="203">
        <v>-115</v>
      </c>
      <c r="I76" s="203">
        <v>-54</v>
      </c>
      <c r="J76" s="203">
        <v>-176</v>
      </c>
      <c r="K76" s="203">
        <v>-167</v>
      </c>
      <c r="L76" s="203">
        <v>-165</v>
      </c>
      <c r="M76" s="203">
        <v>-116</v>
      </c>
      <c r="N76" s="203">
        <v>1.02</v>
      </c>
      <c r="O76" s="203">
        <v>1.2</v>
      </c>
      <c r="P76" s="203">
        <v>1.18</v>
      </c>
      <c r="Q76" s="203">
        <v>1.1299999999999999</v>
      </c>
    </row>
    <row r="77" spans="2:17" x14ac:dyDescent="0.25">
      <c r="B77" s="203" t="s">
        <v>549</v>
      </c>
      <c r="C77" s="203" t="s">
        <v>741</v>
      </c>
      <c r="D77" s="203">
        <v>10000</v>
      </c>
      <c r="E77" s="203">
        <v>15000</v>
      </c>
      <c r="F77" s="203">
        <v>40000</v>
      </c>
      <c r="G77" s="203">
        <v>35000</v>
      </c>
      <c r="H77" s="203">
        <v>-122</v>
      </c>
      <c r="I77" s="203">
        <v>-57</v>
      </c>
      <c r="J77" s="203">
        <v>-197</v>
      </c>
      <c r="K77" s="203">
        <v>-180</v>
      </c>
      <c r="L77" s="203">
        <v>-179</v>
      </c>
      <c r="M77" s="203">
        <v>-133</v>
      </c>
      <c r="N77" s="203">
        <v>1.17</v>
      </c>
      <c r="O77" s="203">
        <v>1.62</v>
      </c>
      <c r="P77" s="203">
        <v>1.62</v>
      </c>
      <c r="Q77" s="203">
        <v>1.47</v>
      </c>
    </row>
    <row r="78" spans="2:17" x14ac:dyDescent="0.25">
      <c r="B78" s="203" t="s">
        <v>549</v>
      </c>
      <c r="C78" s="203" t="s">
        <v>742</v>
      </c>
      <c r="D78" s="203">
        <v>10000</v>
      </c>
      <c r="E78" s="203">
        <v>15000</v>
      </c>
      <c r="F78" s="203">
        <v>40000</v>
      </c>
      <c r="G78" s="203">
        <v>35000</v>
      </c>
      <c r="H78" s="203">
        <v>-125</v>
      </c>
      <c r="I78" s="203">
        <v>-56</v>
      </c>
      <c r="J78" s="203">
        <v>-189</v>
      </c>
      <c r="K78" s="203">
        <v>-181</v>
      </c>
      <c r="L78" s="203">
        <v>-176</v>
      </c>
      <c r="M78" s="203">
        <v>-130</v>
      </c>
      <c r="N78" s="203">
        <v>1.28</v>
      </c>
      <c r="O78" s="203">
        <v>1.48</v>
      </c>
      <c r="P78" s="203">
        <v>1.38</v>
      </c>
      <c r="Q78" s="203">
        <v>1.38</v>
      </c>
    </row>
    <row r="79" spans="2:17" x14ac:dyDescent="0.25">
      <c r="B79" s="203" t="s">
        <v>551</v>
      </c>
      <c r="C79" s="203" t="s">
        <v>741</v>
      </c>
      <c r="D79" s="203">
        <v>10000</v>
      </c>
      <c r="E79" s="203">
        <v>15000</v>
      </c>
      <c r="F79" s="203">
        <v>40000</v>
      </c>
      <c r="G79" s="203">
        <v>35000</v>
      </c>
      <c r="H79" s="203">
        <v>-146</v>
      </c>
      <c r="I79" s="203">
        <v>-52</v>
      </c>
      <c r="J79" s="203">
        <v>-209</v>
      </c>
      <c r="K79" s="203">
        <v>-196</v>
      </c>
      <c r="L79" s="203">
        <v>-194</v>
      </c>
      <c r="M79" s="203">
        <v>-166</v>
      </c>
      <c r="N79" s="203">
        <v>2.65</v>
      </c>
      <c r="O79" s="203">
        <v>3.8</v>
      </c>
      <c r="P79" s="203">
        <v>4.07</v>
      </c>
      <c r="Q79" s="203">
        <v>3.51</v>
      </c>
    </row>
    <row r="80" spans="2:17" x14ac:dyDescent="0.25">
      <c r="B80" s="203" t="s">
        <v>551</v>
      </c>
      <c r="C80" s="203" t="s">
        <v>742</v>
      </c>
      <c r="D80" s="203">
        <v>10000</v>
      </c>
      <c r="E80" s="203">
        <v>15000</v>
      </c>
      <c r="F80" s="203">
        <v>40000</v>
      </c>
      <c r="G80" s="203">
        <v>35000</v>
      </c>
      <c r="H80" s="203">
        <v>-151</v>
      </c>
      <c r="I80" s="203">
        <v>-42</v>
      </c>
      <c r="J80" s="203">
        <v>-205</v>
      </c>
      <c r="K80" s="203">
        <v>-197</v>
      </c>
      <c r="L80" s="203">
        <v>-186</v>
      </c>
      <c r="M80" s="203">
        <v>-170</v>
      </c>
      <c r="N80" s="203">
        <v>3.66</v>
      </c>
      <c r="O80" s="203">
        <v>4.74</v>
      </c>
      <c r="P80" s="203">
        <v>3.11</v>
      </c>
      <c r="Q80" s="203">
        <v>3.84</v>
      </c>
    </row>
    <row r="81" spans="2:17" x14ac:dyDescent="0.25">
      <c r="B81" s="203" t="s">
        <v>547</v>
      </c>
      <c r="C81" s="203" t="s">
        <v>741</v>
      </c>
      <c r="D81" s="203">
        <v>24000</v>
      </c>
      <c r="E81" s="203">
        <v>26000</v>
      </c>
      <c r="F81" s="203">
        <v>25000</v>
      </c>
      <c r="G81" s="203">
        <v>25000</v>
      </c>
      <c r="H81" s="203">
        <v>-16</v>
      </c>
      <c r="I81" s="203">
        <v>50</v>
      </c>
      <c r="J81" s="203">
        <v>-92</v>
      </c>
      <c r="K81" s="203">
        <v>-93</v>
      </c>
      <c r="L81" s="203">
        <v>-93</v>
      </c>
      <c r="M81" s="203">
        <v>-20</v>
      </c>
      <c r="N81" s="203">
        <v>1</v>
      </c>
      <c r="O81" s="203">
        <v>0.97</v>
      </c>
      <c r="P81" s="203">
        <v>0.97</v>
      </c>
      <c r="Q81" s="203">
        <v>0.98</v>
      </c>
    </row>
    <row r="82" spans="2:17" x14ac:dyDescent="0.25">
      <c r="B82" s="203" t="s">
        <v>547</v>
      </c>
      <c r="C82" s="203" t="s">
        <v>742</v>
      </c>
      <c r="D82" s="203">
        <v>24000</v>
      </c>
      <c r="E82" s="203">
        <v>26000</v>
      </c>
      <c r="F82" s="203">
        <v>25000</v>
      </c>
      <c r="G82" s="203">
        <v>25000</v>
      </c>
      <c r="H82" s="203">
        <v>-12</v>
      </c>
      <c r="I82" s="203">
        <v>62</v>
      </c>
      <c r="J82" s="203">
        <v>-87</v>
      </c>
      <c r="K82" s="203">
        <v>-87</v>
      </c>
      <c r="L82" s="203">
        <v>-81</v>
      </c>
      <c r="M82" s="203">
        <v>-14</v>
      </c>
      <c r="N82" s="203">
        <v>1.01</v>
      </c>
      <c r="O82" s="203">
        <v>1.03</v>
      </c>
      <c r="P82" s="203">
        <v>1.06</v>
      </c>
      <c r="Q82" s="203">
        <v>1.03</v>
      </c>
    </row>
    <row r="83" spans="2:17" x14ac:dyDescent="0.25">
      <c r="B83" s="203" t="s">
        <v>549</v>
      </c>
      <c r="C83" s="203" t="s">
        <v>741</v>
      </c>
      <c r="D83" s="203">
        <v>24000</v>
      </c>
      <c r="E83" s="203">
        <v>26000</v>
      </c>
      <c r="F83" s="203">
        <v>25000</v>
      </c>
      <c r="G83" s="203">
        <v>25000</v>
      </c>
      <c r="H83" s="203">
        <v>-19</v>
      </c>
      <c r="I83" s="203">
        <v>66</v>
      </c>
      <c r="J83" s="203">
        <v>-118</v>
      </c>
      <c r="K83" s="203">
        <v>-116</v>
      </c>
      <c r="L83" s="203">
        <v>-122</v>
      </c>
      <c r="M83" s="203">
        <v>-22</v>
      </c>
      <c r="N83" s="203">
        <v>0.9</v>
      </c>
      <c r="O83" s="203">
        <v>0.92</v>
      </c>
      <c r="P83" s="203">
        <v>0.87</v>
      </c>
      <c r="Q83" s="203">
        <v>0.9</v>
      </c>
    </row>
    <row r="84" spans="2:17" x14ac:dyDescent="0.25">
      <c r="B84" s="203" t="s">
        <v>549</v>
      </c>
      <c r="C84" s="203" t="s">
        <v>742</v>
      </c>
      <c r="D84" s="203">
        <v>24000</v>
      </c>
      <c r="E84" s="203">
        <v>26000</v>
      </c>
      <c r="F84" s="203">
        <v>25000</v>
      </c>
      <c r="G84" s="203">
        <v>25000</v>
      </c>
      <c r="H84" s="203">
        <v>-19</v>
      </c>
      <c r="I84" s="203">
        <v>78</v>
      </c>
      <c r="J84" s="203">
        <v>-118</v>
      </c>
      <c r="K84" s="203">
        <v>-122</v>
      </c>
      <c r="L84" s="203">
        <v>-102</v>
      </c>
      <c r="M84" s="203">
        <v>-25</v>
      </c>
      <c r="N84" s="203">
        <v>1.1200000000000001</v>
      </c>
      <c r="O84" s="203">
        <v>1.07</v>
      </c>
      <c r="P84" s="203">
        <v>1.1499999999999999</v>
      </c>
      <c r="Q84" s="203">
        <v>1.1100000000000001</v>
      </c>
    </row>
    <row r="85" spans="2:17" x14ac:dyDescent="0.25">
      <c r="B85" s="203" t="s">
        <v>551</v>
      </c>
      <c r="C85" s="203" t="s">
        <v>741</v>
      </c>
      <c r="D85" s="203">
        <v>24000</v>
      </c>
      <c r="E85" s="203">
        <v>26000</v>
      </c>
      <c r="F85" s="203">
        <v>25000</v>
      </c>
      <c r="G85" s="203">
        <v>25000</v>
      </c>
      <c r="H85" s="203">
        <v>-35</v>
      </c>
      <c r="I85" s="203">
        <v>94</v>
      </c>
      <c r="J85" s="203">
        <v>-178</v>
      </c>
      <c r="K85" s="203">
        <v>-173</v>
      </c>
      <c r="L85" s="203">
        <v>-182</v>
      </c>
      <c r="M85" s="203">
        <v>-36</v>
      </c>
      <c r="N85" s="203">
        <v>0.92</v>
      </c>
      <c r="O85" s="203">
        <v>0.95</v>
      </c>
      <c r="P85" s="203">
        <v>0.89</v>
      </c>
      <c r="Q85" s="203">
        <v>0.92</v>
      </c>
    </row>
    <row r="86" spans="2:17" x14ac:dyDescent="0.25">
      <c r="B86" s="203" t="s">
        <v>551</v>
      </c>
      <c r="C86" s="203" t="s">
        <v>742</v>
      </c>
      <c r="D86" s="203">
        <v>24000</v>
      </c>
      <c r="E86" s="203">
        <v>26000</v>
      </c>
      <c r="F86" s="203">
        <v>25000</v>
      </c>
      <c r="G86" s="203">
        <v>25000</v>
      </c>
      <c r="H86" s="203">
        <v>-33</v>
      </c>
      <c r="I86" s="203">
        <v>109</v>
      </c>
      <c r="J86" s="203">
        <v>-158</v>
      </c>
      <c r="K86" s="203">
        <v>-151</v>
      </c>
      <c r="L86" s="203">
        <v>-136</v>
      </c>
      <c r="M86" s="203">
        <v>-35</v>
      </c>
      <c r="N86" s="203">
        <v>1.17</v>
      </c>
      <c r="O86" s="203">
        <v>1.24</v>
      </c>
      <c r="P86" s="203">
        <v>1.38</v>
      </c>
      <c r="Q86" s="203">
        <v>1.26</v>
      </c>
    </row>
    <row r="87" spans="2:17" x14ac:dyDescent="0.25">
      <c r="B87" s="203" t="s">
        <v>547</v>
      </c>
      <c r="C87" s="203" t="s">
        <v>741</v>
      </c>
      <c r="D87" s="203">
        <v>25000</v>
      </c>
      <c r="E87" s="203">
        <v>30000</v>
      </c>
      <c r="F87" s="203">
        <v>25000</v>
      </c>
      <c r="G87" s="203">
        <v>20000</v>
      </c>
      <c r="H87" s="203">
        <v>-2</v>
      </c>
      <c r="I87" s="203">
        <v>57</v>
      </c>
      <c r="J87" s="203">
        <v>-75</v>
      </c>
      <c r="K87" s="203">
        <v>-79</v>
      </c>
      <c r="L87" s="203">
        <v>-85</v>
      </c>
      <c r="M87" s="203">
        <v>-5</v>
      </c>
      <c r="N87" s="203">
        <v>0.89</v>
      </c>
      <c r="O87" s="203">
        <v>0.84</v>
      </c>
      <c r="P87" s="203">
        <v>0.78</v>
      </c>
      <c r="Q87" s="203">
        <v>0.84</v>
      </c>
    </row>
    <row r="88" spans="2:17" x14ac:dyDescent="0.25">
      <c r="B88" s="203" t="s">
        <v>547</v>
      </c>
      <c r="C88" s="203" t="s">
        <v>742</v>
      </c>
      <c r="D88" s="203">
        <v>25000</v>
      </c>
      <c r="E88" s="203">
        <v>30000</v>
      </c>
      <c r="F88" s="203">
        <v>25000</v>
      </c>
      <c r="G88" s="203">
        <v>20000</v>
      </c>
      <c r="H88" s="203">
        <v>2</v>
      </c>
      <c r="I88" s="203">
        <v>68</v>
      </c>
      <c r="J88" s="203">
        <v>-70</v>
      </c>
      <c r="K88" s="203">
        <v>-74</v>
      </c>
      <c r="L88" s="203">
        <v>-73</v>
      </c>
      <c r="M88" s="203">
        <v>2</v>
      </c>
      <c r="N88" s="203">
        <v>0.89</v>
      </c>
      <c r="O88" s="203">
        <v>0.86</v>
      </c>
      <c r="P88" s="203">
        <v>0.86</v>
      </c>
      <c r="Q88" s="203">
        <v>0.87</v>
      </c>
    </row>
    <row r="89" spans="2:17" x14ac:dyDescent="0.25">
      <c r="B89" s="203" t="s">
        <v>549</v>
      </c>
      <c r="C89" s="203" t="s">
        <v>741</v>
      </c>
      <c r="D89" s="203">
        <v>25000</v>
      </c>
      <c r="E89" s="203">
        <v>30000</v>
      </c>
      <c r="F89" s="203">
        <v>25000</v>
      </c>
      <c r="G89" s="203">
        <v>20000</v>
      </c>
      <c r="H89" s="203">
        <v>-2</v>
      </c>
      <c r="I89" s="203">
        <v>72</v>
      </c>
      <c r="J89" s="203">
        <v>-93</v>
      </c>
      <c r="K89" s="203">
        <v>-93</v>
      </c>
      <c r="L89" s="203">
        <v>-110</v>
      </c>
      <c r="M89" s="203">
        <v>-5</v>
      </c>
      <c r="N89" s="203">
        <v>0.86</v>
      </c>
      <c r="O89" s="203">
        <v>0.86</v>
      </c>
      <c r="P89" s="203">
        <v>0.72</v>
      </c>
      <c r="Q89" s="203">
        <v>0.81</v>
      </c>
    </row>
    <row r="90" spans="2:17" x14ac:dyDescent="0.25">
      <c r="B90" s="203" t="s">
        <v>549</v>
      </c>
      <c r="C90" s="203" t="s">
        <v>742</v>
      </c>
      <c r="D90" s="203">
        <v>25000</v>
      </c>
      <c r="E90" s="203">
        <v>30000</v>
      </c>
      <c r="F90" s="203">
        <v>25000</v>
      </c>
      <c r="G90" s="203">
        <v>20000</v>
      </c>
      <c r="H90" s="203">
        <v>0</v>
      </c>
      <c r="I90" s="203">
        <v>80</v>
      </c>
      <c r="J90" s="203">
        <v>-94</v>
      </c>
      <c r="K90" s="203">
        <v>-102</v>
      </c>
      <c r="L90" s="203">
        <v>-98</v>
      </c>
      <c r="M90" s="203">
        <v>2</v>
      </c>
      <c r="N90" s="203">
        <v>0.8</v>
      </c>
      <c r="O90" s="203">
        <v>0.74</v>
      </c>
      <c r="P90" s="203">
        <v>0.8</v>
      </c>
      <c r="Q90" s="203">
        <v>0.78</v>
      </c>
    </row>
    <row r="91" spans="2:17" x14ac:dyDescent="0.25">
      <c r="B91" s="203" t="s">
        <v>551</v>
      </c>
      <c r="C91" s="203" t="s">
        <v>741</v>
      </c>
      <c r="D91" s="203">
        <v>25000</v>
      </c>
      <c r="E91" s="203">
        <v>30000</v>
      </c>
      <c r="F91" s="203">
        <v>25000</v>
      </c>
      <c r="G91" s="203">
        <v>20000</v>
      </c>
      <c r="H91" s="203">
        <v>10</v>
      </c>
      <c r="I91" s="203">
        <v>96</v>
      </c>
      <c r="J91" s="203">
        <v>-154</v>
      </c>
      <c r="K91" s="203">
        <v>-148</v>
      </c>
      <c r="L91" s="203">
        <v>-170</v>
      </c>
      <c r="M91" s="203">
        <v>16</v>
      </c>
      <c r="N91" s="203">
        <v>0.47</v>
      </c>
      <c r="O91" s="203">
        <v>0.49</v>
      </c>
      <c r="P91" s="203">
        <v>0.43</v>
      </c>
      <c r="Q91" s="203">
        <v>0.46</v>
      </c>
    </row>
    <row r="92" spans="2:17" x14ac:dyDescent="0.25">
      <c r="B92" s="203" t="s">
        <v>551</v>
      </c>
      <c r="C92" s="203" t="s">
        <v>742</v>
      </c>
      <c r="D92" s="203">
        <v>25000</v>
      </c>
      <c r="E92" s="203">
        <v>30000</v>
      </c>
      <c r="F92" s="203">
        <v>25000</v>
      </c>
      <c r="G92" s="203">
        <v>20000</v>
      </c>
      <c r="H92" s="203">
        <v>10</v>
      </c>
      <c r="I92" s="203">
        <v>113</v>
      </c>
      <c r="J92" s="203">
        <v>-144</v>
      </c>
      <c r="K92" s="203">
        <v>-140</v>
      </c>
      <c r="L92" s="203">
        <v>-126</v>
      </c>
      <c r="M92" s="203">
        <v>14</v>
      </c>
      <c r="N92" s="203">
        <v>0.64</v>
      </c>
      <c r="O92" s="203">
        <v>0.65</v>
      </c>
      <c r="P92" s="203">
        <v>0.75</v>
      </c>
      <c r="Q92" s="203">
        <v>0.68</v>
      </c>
    </row>
    <row r="93" spans="2:17" x14ac:dyDescent="0.25">
      <c r="B93" s="203" t="s">
        <v>547</v>
      </c>
      <c r="C93" s="203" t="s">
        <v>741</v>
      </c>
      <c r="D93" s="203">
        <v>25000</v>
      </c>
      <c r="E93" s="203">
        <v>40000</v>
      </c>
      <c r="F93" s="203">
        <v>10000</v>
      </c>
      <c r="G93" s="203">
        <v>25000</v>
      </c>
      <c r="H93" s="203">
        <v>7</v>
      </c>
      <c r="I93" s="203">
        <v>57</v>
      </c>
      <c r="J93" s="203">
        <v>-45</v>
      </c>
      <c r="K93" s="203">
        <v>-69</v>
      </c>
      <c r="L93" s="203">
        <v>-57</v>
      </c>
      <c r="M93" s="203">
        <v>7</v>
      </c>
      <c r="N93" s="203">
        <v>0.98</v>
      </c>
      <c r="O93" s="203">
        <v>0.67</v>
      </c>
      <c r="P93" s="203">
        <v>0.78</v>
      </c>
      <c r="Q93" s="203">
        <v>0.81</v>
      </c>
    </row>
    <row r="94" spans="2:17" x14ac:dyDescent="0.25">
      <c r="B94" s="203" t="s">
        <v>547</v>
      </c>
      <c r="C94" s="203" t="s">
        <v>742</v>
      </c>
      <c r="D94" s="203">
        <v>25000</v>
      </c>
      <c r="E94" s="203">
        <v>40000</v>
      </c>
      <c r="F94" s="203">
        <v>10000</v>
      </c>
      <c r="G94" s="203">
        <v>25000</v>
      </c>
      <c r="H94" s="203">
        <v>5</v>
      </c>
      <c r="I94" s="203">
        <v>61</v>
      </c>
      <c r="J94" s="203">
        <v>-43</v>
      </c>
      <c r="K94" s="203">
        <v>-66</v>
      </c>
      <c r="L94" s="203">
        <v>-56</v>
      </c>
      <c r="M94" s="203">
        <v>9</v>
      </c>
      <c r="N94" s="203">
        <v>1.04</v>
      </c>
      <c r="O94" s="203">
        <v>0.72</v>
      </c>
      <c r="P94" s="203">
        <v>0.92</v>
      </c>
      <c r="Q94" s="203">
        <v>0.89</v>
      </c>
    </row>
    <row r="95" spans="2:17" x14ac:dyDescent="0.25">
      <c r="B95" s="203" t="s">
        <v>549</v>
      </c>
      <c r="C95" s="203" t="s">
        <v>741</v>
      </c>
      <c r="D95" s="203">
        <v>25000</v>
      </c>
      <c r="E95" s="203">
        <v>40000</v>
      </c>
      <c r="F95" s="203">
        <v>10000</v>
      </c>
      <c r="G95" s="203">
        <v>25000</v>
      </c>
      <c r="H95" s="203">
        <v>11</v>
      </c>
      <c r="I95" s="203">
        <v>66</v>
      </c>
      <c r="J95" s="203">
        <v>-41</v>
      </c>
      <c r="K95" s="203">
        <v>-88</v>
      </c>
      <c r="L95" s="203">
        <v>-56</v>
      </c>
      <c r="M95" s="203">
        <v>19</v>
      </c>
      <c r="N95" s="203">
        <v>0.8</v>
      </c>
      <c r="O95" s="203">
        <v>0.45</v>
      </c>
      <c r="P95" s="203">
        <v>0.65</v>
      </c>
      <c r="Q95" s="203">
        <v>0.63</v>
      </c>
    </row>
    <row r="96" spans="2:17" x14ac:dyDescent="0.25">
      <c r="B96" s="203" t="s">
        <v>549</v>
      </c>
      <c r="C96" s="203" t="s">
        <v>742</v>
      </c>
      <c r="D96" s="203">
        <v>25000</v>
      </c>
      <c r="E96" s="203">
        <v>40000</v>
      </c>
      <c r="F96" s="203">
        <v>10000</v>
      </c>
      <c r="G96" s="203">
        <v>25000</v>
      </c>
      <c r="H96" s="203">
        <v>8</v>
      </c>
      <c r="I96" s="203">
        <v>74</v>
      </c>
      <c r="J96" s="203">
        <v>-42</v>
      </c>
      <c r="K96" s="203">
        <v>-82</v>
      </c>
      <c r="L96" s="203">
        <v>-52</v>
      </c>
      <c r="M96" s="203">
        <v>14</v>
      </c>
      <c r="N96" s="203">
        <v>1.07</v>
      </c>
      <c r="O96" s="203">
        <v>0.62</v>
      </c>
      <c r="P96" s="203">
        <v>1.1000000000000001</v>
      </c>
      <c r="Q96" s="203">
        <v>0.93</v>
      </c>
    </row>
    <row r="97" spans="2:17" x14ac:dyDescent="0.25">
      <c r="B97" s="203" t="s">
        <v>551</v>
      </c>
      <c r="C97" s="203" t="s">
        <v>741</v>
      </c>
      <c r="D97" s="203">
        <v>25000</v>
      </c>
      <c r="E97" s="203">
        <v>40000</v>
      </c>
      <c r="F97" s="203">
        <v>10000</v>
      </c>
      <c r="G97" s="203">
        <v>25000</v>
      </c>
      <c r="H97" s="203">
        <v>21</v>
      </c>
      <c r="I97" s="203">
        <v>76</v>
      </c>
      <c r="J97" s="203">
        <v>-37</v>
      </c>
      <c r="K97" s="203">
        <v>-124</v>
      </c>
      <c r="L97" s="203">
        <v>-37</v>
      </c>
      <c r="M97" s="203">
        <v>25</v>
      </c>
      <c r="N97" s="203">
        <v>0.84</v>
      </c>
      <c r="O97" s="203">
        <v>0.35</v>
      </c>
      <c r="P97" s="203">
        <v>0.84</v>
      </c>
      <c r="Q97" s="203">
        <v>0.68</v>
      </c>
    </row>
    <row r="98" spans="2:17" x14ac:dyDescent="0.25">
      <c r="B98" s="203" t="s">
        <v>551</v>
      </c>
      <c r="C98" s="203" t="s">
        <v>742</v>
      </c>
      <c r="D98" s="203">
        <v>25000</v>
      </c>
      <c r="E98" s="203">
        <v>40000</v>
      </c>
      <c r="F98" s="203">
        <v>10000</v>
      </c>
      <c r="G98" s="203">
        <v>25000</v>
      </c>
      <c r="H98" s="203">
        <v>22</v>
      </c>
      <c r="I98" s="203">
        <v>81</v>
      </c>
      <c r="J98" s="203">
        <v>-39</v>
      </c>
      <c r="K98" s="203">
        <v>-134</v>
      </c>
      <c r="L98" s="203">
        <v>-49</v>
      </c>
      <c r="M98" s="203">
        <v>27</v>
      </c>
      <c r="N98" s="203">
        <v>0.85</v>
      </c>
      <c r="O98" s="203">
        <v>0.34</v>
      </c>
      <c r="P98" s="203">
        <v>0.85</v>
      </c>
      <c r="Q98" s="203">
        <v>0.68</v>
      </c>
    </row>
    <row r="99" spans="2:17" x14ac:dyDescent="0.25">
      <c r="B99" s="203" t="s">
        <v>547</v>
      </c>
      <c r="C99" s="203" t="s">
        <v>741</v>
      </c>
      <c r="D99" s="203">
        <v>35000</v>
      </c>
      <c r="E99" s="203">
        <v>40000</v>
      </c>
      <c r="F99" s="203">
        <v>10000</v>
      </c>
      <c r="G99" s="203">
        <v>15000</v>
      </c>
      <c r="H99" s="203">
        <v>72</v>
      </c>
      <c r="I99" s="203">
        <v>106</v>
      </c>
      <c r="J99" s="203">
        <v>37</v>
      </c>
      <c r="K99" s="203">
        <v>24</v>
      </c>
      <c r="L99" s="203">
        <v>24</v>
      </c>
      <c r="M99" s="203">
        <v>69</v>
      </c>
      <c r="N99" s="203">
        <v>1.1200000000000001</v>
      </c>
      <c r="O99" s="203">
        <v>0.78</v>
      </c>
      <c r="P99" s="203">
        <v>0.8</v>
      </c>
      <c r="Q99" s="203">
        <v>0.9</v>
      </c>
    </row>
    <row r="100" spans="2:17" x14ac:dyDescent="0.25">
      <c r="B100" s="203" t="s">
        <v>547</v>
      </c>
      <c r="C100" s="203" t="s">
        <v>742</v>
      </c>
      <c r="D100" s="203">
        <v>35000</v>
      </c>
      <c r="E100" s="203">
        <v>40000</v>
      </c>
      <c r="F100" s="203">
        <v>10000</v>
      </c>
      <c r="G100" s="203">
        <v>15000</v>
      </c>
      <c r="H100" s="203">
        <v>71</v>
      </c>
      <c r="I100" s="203">
        <v>107</v>
      </c>
      <c r="J100" s="203">
        <v>38</v>
      </c>
      <c r="K100" s="203">
        <v>26</v>
      </c>
      <c r="L100" s="203">
        <v>24</v>
      </c>
      <c r="M100" s="203">
        <v>73</v>
      </c>
      <c r="N100" s="203">
        <v>0.94</v>
      </c>
      <c r="O100" s="203">
        <v>0.72</v>
      </c>
      <c r="P100" s="203">
        <v>0.77</v>
      </c>
      <c r="Q100" s="203">
        <v>0.81</v>
      </c>
    </row>
    <row r="101" spans="2:17" x14ac:dyDescent="0.25">
      <c r="B101" s="203" t="s">
        <v>549</v>
      </c>
      <c r="C101" s="203" t="s">
        <v>741</v>
      </c>
      <c r="D101" s="203">
        <v>35000</v>
      </c>
      <c r="E101" s="203">
        <v>40000</v>
      </c>
      <c r="F101" s="203">
        <v>10000</v>
      </c>
      <c r="G101" s="203">
        <v>15000</v>
      </c>
      <c r="H101" s="203">
        <v>75</v>
      </c>
      <c r="I101" s="203">
        <v>107</v>
      </c>
      <c r="J101" s="203">
        <v>44</v>
      </c>
      <c r="K101" s="203">
        <v>33</v>
      </c>
      <c r="L101" s="203">
        <v>32</v>
      </c>
      <c r="M101" s="203">
        <v>77</v>
      </c>
      <c r="N101" s="203">
        <v>0.97</v>
      </c>
      <c r="O101" s="203">
        <v>0.72</v>
      </c>
      <c r="P101" s="203">
        <v>0.7</v>
      </c>
      <c r="Q101" s="203">
        <v>0.8</v>
      </c>
    </row>
    <row r="102" spans="2:17" x14ac:dyDescent="0.25">
      <c r="B102" s="203" t="s">
        <v>549</v>
      </c>
      <c r="C102" s="203" t="s">
        <v>742</v>
      </c>
      <c r="D102" s="203">
        <v>35000</v>
      </c>
      <c r="E102" s="203">
        <v>40000</v>
      </c>
      <c r="F102" s="203">
        <v>10000</v>
      </c>
      <c r="G102" s="203">
        <v>15000</v>
      </c>
      <c r="H102" s="203">
        <v>72</v>
      </c>
      <c r="I102" s="203">
        <v>108</v>
      </c>
      <c r="J102" s="203">
        <v>46</v>
      </c>
      <c r="K102" s="203">
        <v>39</v>
      </c>
      <c r="L102" s="203">
        <v>24</v>
      </c>
      <c r="M102" s="203">
        <v>76</v>
      </c>
      <c r="N102" s="203">
        <v>1.1399999999999999</v>
      </c>
      <c r="O102" s="203">
        <v>0.89</v>
      </c>
      <c r="P102" s="203">
        <v>0.75</v>
      </c>
      <c r="Q102" s="203">
        <v>0.93</v>
      </c>
    </row>
    <row r="103" spans="2:17" x14ac:dyDescent="0.25">
      <c r="B103" s="203" t="s">
        <v>551</v>
      </c>
      <c r="C103" s="203" t="s">
        <v>741</v>
      </c>
      <c r="D103" s="203">
        <v>35000</v>
      </c>
      <c r="E103" s="203">
        <v>40000</v>
      </c>
      <c r="F103" s="203">
        <v>10000</v>
      </c>
      <c r="G103" s="203">
        <v>15000</v>
      </c>
      <c r="H103" s="203">
        <v>79</v>
      </c>
      <c r="I103" s="203">
        <v>111</v>
      </c>
      <c r="J103" s="203">
        <v>61</v>
      </c>
      <c r="K103" s="203">
        <v>56</v>
      </c>
      <c r="L103" s="203">
        <v>43</v>
      </c>
      <c r="M103" s="203">
        <v>76</v>
      </c>
      <c r="N103" s="203">
        <v>2.57</v>
      </c>
      <c r="O103" s="203">
        <v>1.8</v>
      </c>
      <c r="P103" s="203">
        <v>1.1200000000000001</v>
      </c>
      <c r="Q103" s="203">
        <v>1.83</v>
      </c>
    </row>
    <row r="104" spans="2:17" x14ac:dyDescent="0.25">
      <c r="B104" s="203" t="s">
        <v>551</v>
      </c>
      <c r="C104" s="203" t="s">
        <v>742</v>
      </c>
      <c r="D104" s="203">
        <v>35000</v>
      </c>
      <c r="E104" s="203">
        <v>40000</v>
      </c>
      <c r="F104" s="203">
        <v>10000</v>
      </c>
      <c r="G104" s="203">
        <v>15000</v>
      </c>
      <c r="H104" s="203">
        <v>80</v>
      </c>
      <c r="I104" s="203">
        <v>118</v>
      </c>
      <c r="J104" s="203">
        <v>63</v>
      </c>
      <c r="K104" s="203">
        <v>60</v>
      </c>
      <c r="L104" s="203">
        <v>41</v>
      </c>
      <c r="M104" s="203">
        <v>80</v>
      </c>
      <c r="N104" s="203">
        <v>2.1800000000000002</v>
      </c>
      <c r="O104" s="203">
        <v>1.76</v>
      </c>
      <c r="P104" s="203">
        <v>0.93</v>
      </c>
      <c r="Q104" s="203">
        <v>1.62</v>
      </c>
    </row>
    <row r="105" spans="2:17" x14ac:dyDescent="0.25">
      <c r="B105" s="203" t="s">
        <v>547</v>
      </c>
      <c r="C105" s="203" t="s">
        <v>741</v>
      </c>
      <c r="D105" s="203">
        <v>15000</v>
      </c>
      <c r="E105" s="203">
        <v>10000</v>
      </c>
      <c r="F105" s="203">
        <v>35000</v>
      </c>
      <c r="G105" s="203">
        <v>40000</v>
      </c>
      <c r="H105" s="203">
        <v>-70</v>
      </c>
      <c r="I105" s="203">
        <v>-11</v>
      </c>
      <c r="J105" s="203">
        <v>-145</v>
      </c>
      <c r="K105" s="203">
        <v>-117</v>
      </c>
      <c r="L105" s="203">
        <v>-115</v>
      </c>
      <c r="M105" s="203">
        <v>-70</v>
      </c>
      <c r="N105" s="203">
        <v>0.79</v>
      </c>
      <c r="O105" s="203">
        <v>1.26</v>
      </c>
      <c r="P105" s="203">
        <v>1.31</v>
      </c>
      <c r="Q105" s="203">
        <v>1.1200000000000001</v>
      </c>
    </row>
    <row r="106" spans="2:17" x14ac:dyDescent="0.25">
      <c r="B106" s="203" t="s">
        <v>547</v>
      </c>
      <c r="C106" s="203" t="s">
        <v>742</v>
      </c>
      <c r="D106" s="203">
        <v>15000</v>
      </c>
      <c r="E106" s="203">
        <v>10000</v>
      </c>
      <c r="F106" s="203">
        <v>35000</v>
      </c>
      <c r="G106" s="203">
        <v>40000</v>
      </c>
      <c r="H106" s="203">
        <v>-70</v>
      </c>
      <c r="I106" s="203">
        <v>-8</v>
      </c>
      <c r="J106" s="203">
        <v>-143</v>
      </c>
      <c r="K106" s="203">
        <v>-119</v>
      </c>
      <c r="L106" s="203">
        <v>-121</v>
      </c>
      <c r="M106" s="203">
        <v>-74</v>
      </c>
      <c r="N106" s="203">
        <v>0.96</v>
      </c>
      <c r="O106" s="203">
        <v>1.43</v>
      </c>
      <c r="P106" s="203">
        <v>1.22</v>
      </c>
      <c r="Q106" s="203">
        <v>1.2</v>
      </c>
    </row>
    <row r="107" spans="2:17" x14ac:dyDescent="0.25">
      <c r="B107" s="203" t="s">
        <v>549</v>
      </c>
      <c r="C107" s="203" t="s">
        <v>741</v>
      </c>
      <c r="D107" s="203">
        <v>15000</v>
      </c>
      <c r="E107" s="203">
        <v>10000</v>
      </c>
      <c r="F107" s="203">
        <v>35000</v>
      </c>
      <c r="G107" s="203">
        <v>40000</v>
      </c>
      <c r="H107" s="203">
        <v>-71</v>
      </c>
      <c r="I107" s="203">
        <v>-6</v>
      </c>
      <c r="J107" s="203">
        <v>-162</v>
      </c>
      <c r="K107" s="203">
        <v>-125</v>
      </c>
      <c r="L107" s="203">
        <v>-122</v>
      </c>
      <c r="M107" s="203">
        <v>-66</v>
      </c>
      <c r="N107" s="203">
        <v>0.62</v>
      </c>
      <c r="O107" s="203">
        <v>1.02</v>
      </c>
      <c r="P107" s="203">
        <v>1.07</v>
      </c>
      <c r="Q107" s="203">
        <v>0.9</v>
      </c>
    </row>
    <row r="108" spans="2:17" x14ac:dyDescent="0.25">
      <c r="B108" s="203" t="s">
        <v>549</v>
      </c>
      <c r="C108" s="203" t="s">
        <v>742</v>
      </c>
      <c r="D108" s="203">
        <v>15000</v>
      </c>
      <c r="E108" s="203">
        <v>10000</v>
      </c>
      <c r="F108" s="203">
        <v>35000</v>
      </c>
      <c r="G108" s="203">
        <v>40000</v>
      </c>
      <c r="H108" s="203">
        <v>-68</v>
      </c>
      <c r="I108" s="203">
        <v>-5</v>
      </c>
      <c r="J108" s="203">
        <v>-159</v>
      </c>
      <c r="K108" s="203">
        <v>-125</v>
      </c>
      <c r="L108" s="203">
        <v>-119</v>
      </c>
      <c r="M108" s="203">
        <v>-68</v>
      </c>
      <c r="N108" s="203">
        <v>0.69</v>
      </c>
      <c r="O108" s="203">
        <v>1.1100000000000001</v>
      </c>
      <c r="P108" s="203">
        <v>1.24</v>
      </c>
      <c r="Q108" s="203">
        <v>1.01</v>
      </c>
    </row>
    <row r="109" spans="2:17" x14ac:dyDescent="0.25">
      <c r="B109" s="203" t="s">
        <v>551</v>
      </c>
      <c r="C109" s="203" t="s">
        <v>741</v>
      </c>
      <c r="D109" s="203">
        <v>15000</v>
      </c>
      <c r="E109" s="203">
        <v>10000</v>
      </c>
      <c r="F109" s="203">
        <v>35000</v>
      </c>
      <c r="G109" s="203">
        <v>40000</v>
      </c>
      <c r="H109" s="203">
        <v>-66</v>
      </c>
      <c r="I109" s="203">
        <v>-1</v>
      </c>
      <c r="J109" s="203">
        <v>-189</v>
      </c>
      <c r="K109" s="203">
        <v>-146</v>
      </c>
      <c r="L109" s="203">
        <v>-147</v>
      </c>
      <c r="M109" s="203">
        <v>-45</v>
      </c>
      <c r="N109" s="203">
        <v>0.3</v>
      </c>
      <c r="O109" s="203">
        <v>0.43</v>
      </c>
      <c r="P109" s="203">
        <v>0.42</v>
      </c>
      <c r="Q109" s="203">
        <v>0.38</v>
      </c>
    </row>
    <row r="110" spans="2:17" x14ac:dyDescent="0.25">
      <c r="B110" s="203" t="s">
        <v>551</v>
      </c>
      <c r="C110" s="203" t="s">
        <v>742</v>
      </c>
      <c r="D110" s="203">
        <v>15000</v>
      </c>
      <c r="E110" s="203">
        <v>10000</v>
      </c>
      <c r="F110" s="203">
        <v>35000</v>
      </c>
      <c r="G110" s="203">
        <v>40000</v>
      </c>
      <c r="H110" s="203">
        <v>-70</v>
      </c>
      <c r="I110" s="203">
        <v>3</v>
      </c>
      <c r="J110" s="203">
        <v>-185</v>
      </c>
      <c r="K110" s="203">
        <v>-158</v>
      </c>
      <c r="L110" s="203">
        <v>-142</v>
      </c>
      <c r="M110" s="203">
        <v>-61</v>
      </c>
      <c r="N110" s="203">
        <v>0.52</v>
      </c>
      <c r="O110" s="203">
        <v>0.66</v>
      </c>
      <c r="P110" s="203">
        <v>1.01</v>
      </c>
      <c r="Q110" s="203">
        <v>0.73</v>
      </c>
    </row>
  </sheetData>
  <mergeCells count="18">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 ref="H9:J14"/>
    <mergeCell ref="H15:J20"/>
    <mergeCell ref="H21:J26"/>
  </mergeCells>
  <conditionalFormatting sqref="S9:S32 M9:M32 G9:G32">
    <cfRule type="colorScale" priority="2">
      <colorScale>
        <cfvo type="min"/>
        <cfvo type="percentile" val="50"/>
        <cfvo type="max"/>
        <color rgb="FFF8696B"/>
        <color rgb="FFFFEB84"/>
        <color rgb="FF63BE7B"/>
      </colorScale>
    </cfRule>
  </conditionalFormatting>
  <conditionalFormatting sqref="S9:S18 M9:M32 G9:G32 S20:S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50" t="s">
        <v>16</v>
      </c>
      <c r="C2" s="250"/>
      <c r="D2" s="250"/>
      <c r="E2" s="250"/>
      <c r="F2" s="250"/>
      <c r="G2" s="250"/>
      <c r="H2" s="250"/>
      <c r="I2" s="250"/>
    </row>
    <row r="4" spans="2:9" x14ac:dyDescent="0.25">
      <c r="B4" s="244" t="s">
        <v>13</v>
      </c>
      <c r="C4" s="244"/>
      <c r="D4" s="244"/>
      <c r="F4" s="244" t="s">
        <v>15</v>
      </c>
      <c r="G4" s="244"/>
      <c r="H4" s="244"/>
      <c r="I4" s="244"/>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44" t="s">
        <v>14</v>
      </c>
      <c r="C8" s="244"/>
      <c r="D8" s="244"/>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50" t="s">
        <v>660</v>
      </c>
      <c r="C2" s="250"/>
      <c r="D2" s="250"/>
      <c r="E2" s="250"/>
      <c r="F2" s="250"/>
      <c r="G2" s="250"/>
      <c r="H2" s="250"/>
      <c r="I2" s="250"/>
      <c r="J2" s="250"/>
      <c r="K2" s="250"/>
      <c r="L2" s="250"/>
      <c r="M2" s="250"/>
      <c r="N2" s="250"/>
      <c r="O2" s="250"/>
      <c r="P2" s="250"/>
      <c r="Q2" s="250"/>
      <c r="R2" s="250"/>
      <c r="S2" s="250"/>
      <c r="T2" s="250"/>
      <c r="U2" s="250"/>
    </row>
    <row r="3" spans="2:22" ht="75.75" customHeight="1" x14ac:dyDescent="0.25">
      <c r="B3" s="260" t="s">
        <v>661</v>
      </c>
      <c r="C3" s="261"/>
      <c r="D3" s="261"/>
      <c r="E3" s="261"/>
      <c r="F3" s="261"/>
      <c r="G3" s="261"/>
      <c r="H3" s="261"/>
      <c r="I3" s="261"/>
      <c r="J3" s="261"/>
      <c r="K3" s="261"/>
      <c r="L3" s="261"/>
      <c r="M3" s="261"/>
      <c r="N3" s="261"/>
      <c r="O3" s="261"/>
      <c r="P3" s="261"/>
      <c r="Q3" s="261"/>
      <c r="R3" s="261"/>
      <c r="S3" s="261"/>
      <c r="T3" s="261"/>
      <c r="U3" s="261"/>
    </row>
    <row r="4" spans="2:22" ht="91.5" customHeight="1" x14ac:dyDescent="0.25">
      <c r="B4" s="261"/>
      <c r="C4" s="261"/>
      <c r="D4" s="261"/>
      <c r="E4" s="261"/>
      <c r="F4" s="261"/>
      <c r="G4" s="261"/>
      <c r="H4" s="261"/>
      <c r="I4" s="261"/>
      <c r="J4" s="261"/>
      <c r="K4" s="261"/>
      <c r="L4" s="261"/>
      <c r="M4" s="261"/>
      <c r="N4" s="261"/>
      <c r="O4" s="261"/>
      <c r="P4" s="261"/>
      <c r="Q4" s="261"/>
      <c r="R4" s="261"/>
      <c r="S4" s="261"/>
      <c r="T4" s="261"/>
      <c r="U4" s="261"/>
    </row>
    <row r="7" spans="2:22" x14ac:dyDescent="0.25">
      <c r="C7" s="330" t="s">
        <v>353</v>
      </c>
      <c r="D7" s="330"/>
      <c r="E7" s="330"/>
      <c r="F7" s="330"/>
      <c r="H7" s="74" t="s">
        <v>645</v>
      </c>
    </row>
    <row r="8" spans="2:22" x14ac:dyDescent="0.25">
      <c r="B8" s="2" t="s">
        <v>362</v>
      </c>
      <c r="C8" s="4">
        <v>135</v>
      </c>
      <c r="D8" s="4">
        <v>65</v>
      </c>
      <c r="E8" s="4">
        <v>-5</v>
      </c>
      <c r="F8" s="4">
        <v>-210</v>
      </c>
      <c r="H8" s="137">
        <v>7.5</v>
      </c>
    </row>
    <row r="10" spans="2:22" x14ac:dyDescent="0.25">
      <c r="B10" s="244" t="s">
        <v>640</v>
      </c>
      <c r="C10" s="244"/>
      <c r="D10" s="244"/>
      <c r="E10" s="244"/>
      <c r="F10" s="244"/>
      <c r="G10" s="244"/>
      <c r="H10" s="244"/>
      <c r="I10" s="244"/>
      <c r="J10" s="244"/>
      <c r="K10" s="244"/>
      <c r="M10" s="244" t="s">
        <v>642</v>
      </c>
      <c r="N10" s="244"/>
      <c r="O10" s="244"/>
      <c r="P10" s="244"/>
      <c r="Q10" s="244"/>
      <c r="R10" s="244"/>
      <c r="S10" s="244"/>
      <c r="T10" s="244"/>
      <c r="U10" s="244"/>
      <c r="V10" s="244"/>
    </row>
    <row r="11" spans="2:22" ht="14.25" customHeight="1" x14ac:dyDescent="0.25">
      <c r="B11" s="139" t="s">
        <v>335</v>
      </c>
      <c r="C11" s="137" t="s">
        <v>259</v>
      </c>
      <c r="D11" s="137" t="s">
        <v>336</v>
      </c>
      <c r="E11" s="137"/>
      <c r="F11" s="137"/>
      <c r="G11" s="140" t="s">
        <v>338</v>
      </c>
      <c r="H11" s="331"/>
      <c r="I11" s="290" t="s">
        <v>646</v>
      </c>
      <c r="J11" s="290"/>
      <c r="K11" s="290"/>
      <c r="M11" s="139" t="s">
        <v>355</v>
      </c>
      <c r="N11" s="137" t="s">
        <v>259</v>
      </c>
      <c r="O11" s="137" t="s">
        <v>336</v>
      </c>
      <c r="P11" s="137"/>
      <c r="Q11" s="137"/>
      <c r="R11" s="140" t="s">
        <v>338</v>
      </c>
      <c r="S11" s="331"/>
      <c r="T11" s="290" t="s">
        <v>646</v>
      </c>
      <c r="U11" s="290"/>
      <c r="V11" s="290"/>
    </row>
    <row r="12" spans="2:22" x14ac:dyDescent="0.25">
      <c r="B12" s="140" t="s">
        <v>347</v>
      </c>
      <c r="C12" s="137">
        <v>25000</v>
      </c>
      <c r="D12" s="137">
        <v>25000</v>
      </c>
      <c r="E12" s="137">
        <v>25000</v>
      </c>
      <c r="F12" s="137">
        <v>25000</v>
      </c>
      <c r="G12" s="329">
        <f>C13*$C$8+D13*$D$8+E13*$E$8+F13*$F$8</f>
        <v>-3.75</v>
      </c>
      <c r="H12" s="332"/>
      <c r="I12" s="153" t="s">
        <v>647</v>
      </c>
      <c r="J12" s="141"/>
      <c r="K12" s="141"/>
      <c r="M12" s="140" t="s">
        <v>347</v>
      </c>
      <c r="N12" s="137">
        <v>20000</v>
      </c>
      <c r="O12" s="137">
        <v>30000</v>
      </c>
      <c r="P12" s="137">
        <v>25000</v>
      </c>
      <c r="Q12" s="137">
        <v>25000</v>
      </c>
      <c r="R12" s="329">
        <f>N13*$C$8+O13*$D$8+P13*$E$8+Q13*$F$8</f>
        <v>49.400000000000006</v>
      </c>
      <c r="S12" s="332"/>
      <c r="T12" s="153" t="s">
        <v>648</v>
      </c>
      <c r="U12" s="153" t="s">
        <v>649</v>
      </c>
      <c r="V12" s="141"/>
    </row>
    <row r="13" spans="2:22" x14ac:dyDescent="0.25">
      <c r="B13" s="140" t="s">
        <v>342</v>
      </c>
      <c r="C13" s="68">
        <v>0.25</v>
      </c>
      <c r="D13" s="68">
        <v>0.25</v>
      </c>
      <c r="E13" s="68">
        <v>0.25</v>
      </c>
      <c r="F13" s="68">
        <v>0.25</v>
      </c>
      <c r="G13" s="329"/>
      <c r="H13" s="333"/>
      <c r="I13" s="154">
        <f>K19/K22</f>
        <v>0.86422413793103425</v>
      </c>
      <c r="J13" s="155"/>
      <c r="K13" s="155"/>
      <c r="M13" s="140" t="s">
        <v>342</v>
      </c>
      <c r="N13" s="68">
        <v>0.37</v>
      </c>
      <c r="O13" s="68">
        <v>0.33</v>
      </c>
      <c r="P13" s="68">
        <v>0.2</v>
      </c>
      <c r="Q13" s="68">
        <v>0.1</v>
      </c>
      <c r="R13" s="329"/>
      <c r="S13" s="333"/>
      <c r="T13" s="154">
        <f>V16/V19</f>
        <v>0.77898089171974516</v>
      </c>
      <c r="U13" s="155">
        <f>V16/V18</f>
        <v>0.6866928691746208</v>
      </c>
      <c r="V13" s="155"/>
    </row>
    <row r="14" spans="2:22" x14ac:dyDescent="0.25">
      <c r="B14" s="247" t="s">
        <v>337</v>
      </c>
      <c r="C14" s="290" t="s">
        <v>340</v>
      </c>
      <c r="D14" s="290"/>
      <c r="E14" s="290"/>
      <c r="F14" s="290"/>
      <c r="G14" s="290"/>
      <c r="H14" s="290"/>
      <c r="I14" s="290"/>
      <c r="J14" s="290"/>
      <c r="K14" s="290"/>
      <c r="M14" s="247" t="s">
        <v>337</v>
      </c>
      <c r="N14" s="290" t="s">
        <v>340</v>
      </c>
      <c r="O14" s="290"/>
      <c r="P14" s="290"/>
      <c r="Q14" s="290"/>
      <c r="R14" s="290"/>
      <c r="S14" s="290"/>
      <c r="T14" s="290"/>
      <c r="U14" s="290"/>
      <c r="V14" s="290"/>
    </row>
    <row r="15" spans="2:22" x14ac:dyDescent="0.25">
      <c r="B15" s="248"/>
      <c r="C15" s="2" t="s">
        <v>330</v>
      </c>
      <c r="D15" s="2" t="s">
        <v>331</v>
      </c>
      <c r="E15" s="2" t="s">
        <v>332</v>
      </c>
      <c r="F15" s="2" t="s">
        <v>341</v>
      </c>
      <c r="G15" s="2" t="s">
        <v>356</v>
      </c>
      <c r="H15" s="2" t="s">
        <v>338</v>
      </c>
      <c r="I15" s="2" t="s">
        <v>339</v>
      </c>
      <c r="J15" s="2" t="s">
        <v>357</v>
      </c>
      <c r="K15" s="140" t="s">
        <v>644</v>
      </c>
      <c r="M15" s="248"/>
      <c r="N15" s="140" t="s">
        <v>330</v>
      </c>
      <c r="O15" s="140" t="s">
        <v>331</v>
      </c>
      <c r="P15" s="140" t="s">
        <v>332</v>
      </c>
      <c r="Q15" s="140" t="s">
        <v>341</v>
      </c>
      <c r="R15" s="140" t="s">
        <v>356</v>
      </c>
      <c r="S15" s="140" t="s">
        <v>338</v>
      </c>
      <c r="T15" s="140" t="s">
        <v>339</v>
      </c>
      <c r="U15" s="140" t="s">
        <v>357</v>
      </c>
      <c r="V15" s="140" t="s">
        <v>644</v>
      </c>
    </row>
    <row r="16" spans="2:22" x14ac:dyDescent="0.25">
      <c r="B16" s="2" t="s">
        <v>351</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40" t="s">
        <v>343</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354</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348</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352</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40" t="s">
        <v>358</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343</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40" t="s">
        <v>359</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344</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40" t="s">
        <v>360</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345</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361</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346</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348</v>
      </c>
      <c r="C23" s="156">
        <v>0.28999999999999998</v>
      </c>
      <c r="D23" s="156">
        <v>0.28000000000000003</v>
      </c>
      <c r="E23" s="156">
        <v>0.24</v>
      </c>
      <c r="F23" s="156">
        <v>0.19</v>
      </c>
      <c r="G23" s="70">
        <v>27000</v>
      </c>
      <c r="H23" s="71">
        <f t="shared" si="0"/>
        <v>16.25</v>
      </c>
      <c r="I23" s="71">
        <f t="shared" si="1"/>
        <v>20</v>
      </c>
      <c r="J23" s="64">
        <f t="shared" si="2"/>
        <v>10</v>
      </c>
      <c r="K23" s="43">
        <f t="shared" si="6"/>
        <v>1.3333333333333333</v>
      </c>
      <c r="M23" s="244" t="s">
        <v>643</v>
      </c>
      <c r="N23" s="244"/>
      <c r="O23" s="244"/>
      <c r="P23" s="244"/>
      <c r="Q23" s="244"/>
      <c r="R23" s="244"/>
      <c r="S23" s="244"/>
      <c r="T23" s="244"/>
      <c r="U23" s="244"/>
      <c r="V23" s="244"/>
    </row>
    <row r="24" spans="2:22" x14ac:dyDescent="0.25">
      <c r="B24" s="69" t="s">
        <v>349</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39" t="s">
        <v>355</v>
      </c>
      <c r="N24" s="137" t="s">
        <v>259</v>
      </c>
      <c r="O24" s="137" t="s">
        <v>336</v>
      </c>
      <c r="P24" s="137"/>
      <c r="Q24" s="137"/>
      <c r="R24" s="140" t="s">
        <v>338</v>
      </c>
      <c r="S24" s="331"/>
      <c r="T24" s="290" t="s">
        <v>646</v>
      </c>
      <c r="U24" s="290"/>
      <c r="V24" s="290"/>
    </row>
    <row r="25" spans="2:22" x14ac:dyDescent="0.25">
      <c r="B25" s="2" t="s">
        <v>350</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40" t="s">
        <v>347</v>
      </c>
      <c r="N25" s="137">
        <v>20000</v>
      </c>
      <c r="O25" s="137">
        <v>38000</v>
      </c>
      <c r="P25" s="137">
        <v>25000</v>
      </c>
      <c r="Q25" s="137">
        <v>17000</v>
      </c>
      <c r="R25" s="329">
        <f>N26*$C$8+O26*$D$8+P26*$E$8+Q26*$F$8</f>
        <v>101.50000000000001</v>
      </c>
      <c r="S25" s="332"/>
      <c r="T25" s="153" t="s">
        <v>648</v>
      </c>
      <c r="U25" s="153" t="s">
        <v>651</v>
      </c>
      <c r="V25" s="153" t="s">
        <v>653</v>
      </c>
    </row>
    <row r="26" spans="2:22" x14ac:dyDescent="0.25">
      <c r="M26" s="140" t="s">
        <v>342</v>
      </c>
      <c r="N26" s="68">
        <v>0.66</v>
      </c>
      <c r="O26" s="68">
        <v>0.26</v>
      </c>
      <c r="P26" s="68">
        <v>0.06</v>
      </c>
      <c r="Q26" s="68">
        <v>0.02</v>
      </c>
      <c r="R26" s="329"/>
      <c r="S26" s="333"/>
      <c r="T26" s="154">
        <f>V29/V32</f>
        <v>0.59251769464105075</v>
      </c>
      <c r="U26" s="155">
        <f>V29/V35</f>
        <v>0.54410399257195841</v>
      </c>
      <c r="V26" s="155">
        <f>V29/V31</f>
        <v>0.70179640718562775</v>
      </c>
    </row>
    <row r="27" spans="2:22" x14ac:dyDescent="0.25">
      <c r="B27" s="244" t="s">
        <v>641</v>
      </c>
      <c r="C27" s="244"/>
      <c r="D27" s="244"/>
      <c r="E27" s="244"/>
      <c r="F27" s="244"/>
      <c r="G27" s="244"/>
      <c r="H27" s="244"/>
      <c r="I27" s="244"/>
      <c r="J27" s="244"/>
      <c r="K27" s="244"/>
      <c r="M27" s="247" t="s">
        <v>337</v>
      </c>
      <c r="N27" s="290" t="s">
        <v>340</v>
      </c>
      <c r="O27" s="290"/>
      <c r="P27" s="290"/>
      <c r="Q27" s="290"/>
      <c r="R27" s="290"/>
      <c r="S27" s="290"/>
      <c r="T27" s="290"/>
      <c r="U27" s="290"/>
      <c r="V27" s="290"/>
    </row>
    <row r="28" spans="2:22" x14ac:dyDescent="0.25">
      <c r="B28" s="139" t="s">
        <v>355</v>
      </c>
      <c r="C28" s="137" t="s">
        <v>259</v>
      </c>
      <c r="D28" s="137" t="s">
        <v>336</v>
      </c>
      <c r="E28" s="137"/>
      <c r="F28" s="137"/>
      <c r="G28" s="140" t="s">
        <v>338</v>
      </c>
      <c r="H28" s="331"/>
      <c r="I28" s="290" t="s">
        <v>646</v>
      </c>
      <c r="J28" s="290"/>
      <c r="K28" s="290"/>
      <c r="M28" s="248"/>
      <c r="N28" s="140" t="s">
        <v>330</v>
      </c>
      <c r="O28" s="140" t="s">
        <v>331</v>
      </c>
      <c r="P28" s="140" t="s">
        <v>332</v>
      </c>
      <c r="Q28" s="140" t="s">
        <v>341</v>
      </c>
      <c r="R28" s="140" t="s">
        <v>356</v>
      </c>
      <c r="S28" s="140" t="s">
        <v>338</v>
      </c>
      <c r="T28" s="140" t="s">
        <v>339</v>
      </c>
      <c r="U28" s="140" t="s">
        <v>357</v>
      </c>
      <c r="V28" s="140" t="s">
        <v>644</v>
      </c>
    </row>
    <row r="29" spans="2:22" x14ac:dyDescent="0.25">
      <c r="B29" s="140" t="s">
        <v>347</v>
      </c>
      <c r="C29" s="137">
        <v>25000</v>
      </c>
      <c r="D29" s="137">
        <v>25000</v>
      </c>
      <c r="E29" s="137">
        <v>25000</v>
      </c>
      <c r="F29" s="137">
        <v>25000</v>
      </c>
      <c r="G29" s="329">
        <f>C30*$C$8+D30*$D$8+E30*$E$8+F30*$F$8</f>
        <v>-5.1499999999999986</v>
      </c>
      <c r="H29" s="332"/>
      <c r="I29" s="153" t="s">
        <v>647</v>
      </c>
      <c r="J29" s="141"/>
      <c r="K29" s="141"/>
      <c r="M29" s="140" t="s">
        <v>343</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40" t="s">
        <v>342</v>
      </c>
      <c r="C30" s="68">
        <v>0.24</v>
      </c>
      <c r="D30" s="68">
        <v>0.25</v>
      </c>
      <c r="E30" s="68">
        <v>0.26</v>
      </c>
      <c r="F30" s="68">
        <v>0.25</v>
      </c>
      <c r="G30" s="329"/>
      <c r="H30" s="333"/>
      <c r="I30" s="154">
        <f>K36/K39</f>
        <v>0.93123486682808709</v>
      </c>
      <c r="J30" s="155"/>
      <c r="K30" s="155"/>
      <c r="M30" s="69" t="s">
        <v>348</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47" t="s">
        <v>337</v>
      </c>
      <c r="C31" s="290" t="s">
        <v>340</v>
      </c>
      <c r="D31" s="290"/>
      <c r="E31" s="290"/>
      <c r="F31" s="290"/>
      <c r="G31" s="290"/>
      <c r="H31" s="290"/>
      <c r="I31" s="290"/>
      <c r="J31" s="290"/>
      <c r="K31" s="290"/>
      <c r="M31" s="140" t="s">
        <v>358</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48"/>
      <c r="C32" s="140" t="s">
        <v>330</v>
      </c>
      <c r="D32" s="140" t="s">
        <v>331</v>
      </c>
      <c r="E32" s="140" t="s">
        <v>332</v>
      </c>
      <c r="F32" s="140" t="s">
        <v>341</v>
      </c>
      <c r="G32" s="140" t="s">
        <v>356</v>
      </c>
      <c r="H32" s="140" t="s">
        <v>338</v>
      </c>
      <c r="I32" s="140" t="s">
        <v>339</v>
      </c>
      <c r="J32" s="140" t="s">
        <v>357</v>
      </c>
      <c r="K32" s="140" t="s">
        <v>644</v>
      </c>
      <c r="M32" s="140" t="s">
        <v>359</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40" t="s">
        <v>351</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40" t="s">
        <v>360</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354</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361</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40" t="s">
        <v>352</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40" t="s">
        <v>652</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40" t="s">
        <v>343</v>
      </c>
      <c r="C36" s="68">
        <v>0.55000000000000004</v>
      </c>
      <c r="D36" s="68">
        <v>0.33</v>
      </c>
      <c r="E36" s="68">
        <v>0.1</v>
      </c>
      <c r="F36" s="68">
        <v>0.02</v>
      </c>
      <c r="G36" s="70">
        <v>33000</v>
      </c>
      <c r="H36" s="71">
        <f t="shared" si="12"/>
        <v>91</v>
      </c>
      <c r="I36" s="71">
        <f t="shared" si="13"/>
        <v>96.15</v>
      </c>
      <c r="J36" s="64">
        <f t="shared" si="14"/>
        <v>12.018750000000001</v>
      </c>
      <c r="K36" s="43">
        <f t="shared" si="15"/>
        <v>1.6025</v>
      </c>
      <c r="M36" s="140" t="s">
        <v>364</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40" t="s">
        <v>344</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40" t="s">
        <v>363</v>
      </c>
      <c r="N37" s="156">
        <v>0.59</v>
      </c>
      <c r="O37" s="156">
        <v>0.3</v>
      </c>
      <c r="P37" s="156">
        <v>0.09</v>
      </c>
      <c r="Q37" s="156">
        <v>0.02</v>
      </c>
      <c r="R37" s="70">
        <v>36000</v>
      </c>
      <c r="S37" s="71">
        <f>N37*$C$8+O37*$D$8+P37*$E$8+Q37*$F$8</f>
        <v>94.499999999999986</v>
      </c>
      <c r="T37" s="71">
        <f>S37-R$25</f>
        <v>-7.0000000000000284</v>
      </c>
      <c r="U37" s="64">
        <f>1000*T37/(R37-O$25)</f>
        <v>3.5000000000000142</v>
      </c>
      <c r="V37" s="43">
        <f>U37/$H$8</f>
        <v>0.46666666666666856</v>
      </c>
    </row>
    <row r="38" spans="2:22" x14ac:dyDescent="0.25">
      <c r="B38" s="69" t="s">
        <v>345</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40" t="s">
        <v>346</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44" t="s">
        <v>654</v>
      </c>
      <c r="N39" s="244"/>
      <c r="O39" s="244"/>
      <c r="P39" s="244"/>
      <c r="Q39" s="244"/>
      <c r="R39" s="244"/>
      <c r="S39" s="244"/>
      <c r="T39" s="244"/>
      <c r="U39" s="244"/>
      <c r="V39" s="244"/>
    </row>
    <row r="40" spans="2:22" x14ac:dyDescent="0.25">
      <c r="B40" s="140" t="s">
        <v>348</v>
      </c>
      <c r="C40" s="156">
        <v>0.3</v>
      </c>
      <c r="D40" s="156">
        <v>0.28000000000000003</v>
      </c>
      <c r="E40" s="156">
        <v>0.23</v>
      </c>
      <c r="F40" s="156">
        <v>0.19</v>
      </c>
      <c r="G40" s="70">
        <v>27000</v>
      </c>
      <c r="H40" s="71">
        <f t="shared" si="12"/>
        <v>17.650000000000006</v>
      </c>
      <c r="I40" s="71">
        <f t="shared" si="13"/>
        <v>22.800000000000004</v>
      </c>
      <c r="J40" s="64">
        <f t="shared" si="14"/>
        <v>11.400000000000002</v>
      </c>
      <c r="K40" s="43">
        <f t="shared" si="15"/>
        <v>1.5200000000000002</v>
      </c>
      <c r="M40" s="139" t="s">
        <v>355</v>
      </c>
      <c r="N40" s="137" t="s">
        <v>259</v>
      </c>
      <c r="O40" s="137" t="s">
        <v>336</v>
      </c>
      <c r="P40" s="137"/>
      <c r="Q40" s="137"/>
      <c r="R40" s="140" t="s">
        <v>338</v>
      </c>
      <c r="S40" s="331"/>
      <c r="T40" s="290" t="s">
        <v>646</v>
      </c>
      <c r="U40" s="290"/>
      <c r="V40" s="290"/>
    </row>
    <row r="41" spans="2:22" x14ac:dyDescent="0.25">
      <c r="B41" s="69" t="s">
        <v>349</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40" t="s">
        <v>347</v>
      </c>
      <c r="N41" s="137">
        <v>25000</v>
      </c>
      <c r="O41" s="137">
        <v>20000</v>
      </c>
      <c r="P41" s="137">
        <v>25000</v>
      </c>
      <c r="Q41" s="137">
        <v>30000</v>
      </c>
      <c r="R41" s="329">
        <f>N42*$C$8+O42*$D$8+P42*$E$8+Q42*$F$8</f>
        <v>-66.8</v>
      </c>
      <c r="S41" s="332"/>
      <c r="T41" s="37" t="s">
        <v>656</v>
      </c>
      <c r="U41" s="153" t="s">
        <v>650</v>
      </c>
      <c r="V41" s="153" t="s">
        <v>655</v>
      </c>
    </row>
    <row r="42" spans="2:22" x14ac:dyDescent="0.25">
      <c r="B42" s="140" t="s">
        <v>350</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40" t="s">
        <v>342</v>
      </c>
      <c r="N42" s="68">
        <v>0.13</v>
      </c>
      <c r="O42" s="68">
        <v>0.17499999999999999</v>
      </c>
      <c r="P42" s="68">
        <v>0.245</v>
      </c>
      <c r="Q42" s="68">
        <v>0.45</v>
      </c>
      <c r="R42" s="329"/>
      <c r="S42" s="333"/>
      <c r="T42" s="154">
        <f>V45/V46</f>
        <v>1.2774708410067523</v>
      </c>
      <c r="U42" s="155">
        <f>V45/V47</f>
        <v>1.3166719392597277</v>
      </c>
      <c r="V42" s="155">
        <f>V45/V48</f>
        <v>1.5057887120115772</v>
      </c>
    </row>
    <row r="43" spans="2:22" x14ac:dyDescent="0.25">
      <c r="M43" s="247" t="s">
        <v>337</v>
      </c>
      <c r="N43" s="290" t="s">
        <v>340</v>
      </c>
      <c r="O43" s="290"/>
      <c r="P43" s="290"/>
      <c r="Q43" s="290"/>
      <c r="R43" s="290"/>
      <c r="S43" s="290"/>
      <c r="T43" s="290"/>
      <c r="U43" s="290"/>
      <c r="V43" s="290"/>
    </row>
    <row r="44" spans="2:22" x14ac:dyDescent="0.25">
      <c r="M44" s="248"/>
      <c r="N44" s="140" t="s">
        <v>330</v>
      </c>
      <c r="O44" s="140" t="s">
        <v>331</v>
      </c>
      <c r="P44" s="140" t="s">
        <v>332</v>
      </c>
      <c r="Q44" s="140" t="s">
        <v>341</v>
      </c>
      <c r="R44" s="140" t="s">
        <v>356</v>
      </c>
      <c r="S44" s="140" t="s">
        <v>338</v>
      </c>
      <c r="T44" s="140" t="s">
        <v>339</v>
      </c>
      <c r="U44" s="140" t="s">
        <v>357</v>
      </c>
      <c r="V44" s="140" t="s">
        <v>644</v>
      </c>
    </row>
    <row r="45" spans="2:22" x14ac:dyDescent="0.25">
      <c r="M45" s="140" t="s">
        <v>343</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40" t="s">
        <v>657</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40" t="s">
        <v>658</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40" t="s">
        <v>659</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 ref="B31:B32"/>
    <mergeCell ref="B14:B15"/>
    <mergeCell ref="G12:G13"/>
    <mergeCell ref="G29:G30"/>
    <mergeCell ref="C14:K14"/>
    <mergeCell ref="C31:K31"/>
    <mergeCell ref="H11:H13"/>
    <mergeCell ref="B27:K27"/>
    <mergeCell ref="H28:H30"/>
    <mergeCell ref="I28:K28"/>
    <mergeCell ref="B3:U4"/>
    <mergeCell ref="B2:U2"/>
    <mergeCell ref="R25:R26"/>
    <mergeCell ref="R12:R13"/>
    <mergeCell ref="M14:M15"/>
    <mergeCell ref="C7:F7"/>
    <mergeCell ref="I11:K11"/>
    <mergeCell ref="B10:K10"/>
  </mergeCells>
  <phoneticPr fontId="5" type="noConversion"/>
  <conditionalFormatting sqref="G12:G13 S29:T37 S45:T48">
    <cfRule type="cellIs" dxfId="54" priority="117" operator="between">
      <formula>-20</formula>
      <formula>20</formula>
    </cfRule>
    <cfRule type="cellIs" dxfId="53" priority="118" operator="lessThan">
      <formula>0</formula>
    </cfRule>
    <cfRule type="cellIs" dxfId="52" priority="119" operator="greaterThan">
      <formula>0</formula>
    </cfRule>
  </conditionalFormatting>
  <conditionalFormatting sqref="H16:I25">
    <cfRule type="cellIs" dxfId="51" priority="81" operator="between">
      <formula>-20</formula>
      <formula>20</formula>
    </cfRule>
    <cfRule type="cellIs" dxfId="50" priority="82" operator="lessThan">
      <formula>0</formula>
    </cfRule>
    <cfRule type="cellIs" dxfId="49" priority="83" operator="greaterThan">
      <formula>0</formula>
    </cfRule>
  </conditionalFormatting>
  <conditionalFormatting sqref="J16:J25 U29:U37 U45:U48">
    <cfRule type="cellIs" dxfId="48" priority="54" operator="lessThan">
      <formula>5</formula>
    </cfRule>
    <cfRule type="cellIs" dxfId="47" priority="55" operator="greaterThan">
      <formula>10</formula>
    </cfRule>
  </conditionalFormatting>
  <conditionalFormatting sqref="I13:K13">
    <cfRule type="cellIs" dxfId="46" priority="51" operator="greaterThan">
      <formula>1</formula>
    </cfRule>
    <cfRule type="cellIs" dxfId="45" priority="52" operator="lessThan">
      <formula>1</formula>
    </cfRule>
  </conditionalFormatting>
  <conditionalFormatting sqref="T26:V26">
    <cfRule type="cellIs" dxfId="44" priority="21" operator="greaterThan">
      <formula>1</formula>
    </cfRule>
    <cfRule type="cellIs" dxfId="43" priority="22" operator="lessThan">
      <formula>1</formula>
    </cfRule>
  </conditionalFormatting>
  <conditionalFormatting sqref="G29:G30">
    <cfRule type="cellIs" dxfId="42" priority="48" operator="between">
      <formula>-20</formula>
      <formula>20</formula>
    </cfRule>
    <cfRule type="cellIs" dxfId="41" priority="49" operator="lessThan">
      <formula>0</formula>
    </cfRule>
    <cfRule type="cellIs" dxfId="40" priority="50" operator="greaterThan">
      <formula>0</formula>
    </cfRule>
  </conditionalFormatting>
  <conditionalFormatting sqref="H33:I42">
    <cfRule type="cellIs" dxfId="39" priority="45" operator="between">
      <formula>-20</formula>
      <formula>20</formula>
    </cfRule>
    <cfRule type="cellIs" dxfId="38" priority="46" operator="lessThan">
      <formula>0</formula>
    </cfRule>
    <cfRule type="cellIs" dxfId="37" priority="47" operator="greaterThan">
      <formula>0</formula>
    </cfRule>
  </conditionalFormatting>
  <conditionalFormatting sqref="J33:J42">
    <cfRule type="cellIs" dxfId="36" priority="43" operator="lessThan">
      <formula>5</formula>
    </cfRule>
    <cfRule type="cellIs" dxfId="35" priority="44" operator="greaterThan">
      <formula>10</formula>
    </cfRule>
  </conditionalFormatting>
  <conditionalFormatting sqref="I30:K30">
    <cfRule type="cellIs" dxfId="34" priority="41" operator="greaterThan">
      <formula>1</formula>
    </cfRule>
    <cfRule type="cellIs" dxfId="33" priority="42" operator="lessThan">
      <formula>1</formula>
    </cfRule>
  </conditionalFormatting>
  <conditionalFormatting sqref="R12:R13">
    <cfRule type="cellIs" dxfId="32" priority="38" operator="between">
      <formula>-20</formula>
      <formula>20</formula>
    </cfRule>
    <cfRule type="cellIs" dxfId="31" priority="39" operator="lessThan">
      <formula>0</formula>
    </cfRule>
    <cfRule type="cellIs" dxfId="30" priority="40" operator="greaterThan">
      <formula>0</formula>
    </cfRule>
  </conditionalFormatting>
  <conditionalFormatting sqref="S16:T21">
    <cfRule type="cellIs" dxfId="29" priority="35" operator="between">
      <formula>-20</formula>
      <formula>20</formula>
    </cfRule>
    <cfRule type="cellIs" dxfId="28" priority="36" operator="lessThan">
      <formula>0</formula>
    </cfRule>
    <cfRule type="cellIs" dxfId="27" priority="37" operator="greaterThan">
      <formula>0</formula>
    </cfRule>
  </conditionalFormatting>
  <conditionalFormatting sqref="U16:U21">
    <cfRule type="cellIs" dxfId="26" priority="33" operator="lessThan">
      <formula>5</formula>
    </cfRule>
    <cfRule type="cellIs" dxfId="25" priority="34" operator="greaterThan">
      <formula>10</formula>
    </cfRule>
  </conditionalFormatting>
  <conditionalFormatting sqref="T13:V13">
    <cfRule type="cellIs" dxfId="24" priority="31" operator="greaterThan">
      <formula>1</formula>
    </cfRule>
    <cfRule type="cellIs" dxfId="23" priority="32" operator="lessThan">
      <formula>1</formula>
    </cfRule>
  </conditionalFormatting>
  <conditionalFormatting sqref="R25:R26">
    <cfRule type="cellIs" dxfId="22" priority="28" operator="between">
      <formula>-20</formula>
      <formula>20</formula>
    </cfRule>
    <cfRule type="cellIs" dxfId="21" priority="29" operator="lessThan">
      <formula>0</formula>
    </cfRule>
    <cfRule type="cellIs" dxfId="20" priority="30" operator="greaterThan">
      <formula>0</formula>
    </cfRule>
  </conditionalFormatting>
  <conditionalFormatting sqref="R41:R42">
    <cfRule type="cellIs" dxfId="19" priority="18" operator="between">
      <formula>-20</formula>
      <formula>20</formula>
    </cfRule>
    <cfRule type="cellIs" dxfId="18" priority="19" operator="lessThan">
      <formula>0</formula>
    </cfRule>
    <cfRule type="cellIs" dxfId="17" priority="20" operator="greaterThan">
      <formula>0</formula>
    </cfRule>
  </conditionalFormatting>
  <conditionalFormatting sqref="T42:V42">
    <cfRule type="cellIs" dxfId="16" priority="11" operator="greaterThan">
      <formula>1</formula>
    </cfRule>
    <cfRule type="cellIs" dxfId="15"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Wait Distribution</vt:lpstr>
      <vt:lpstr>Riichi Hand</vt:lpstr>
      <vt:lpstr>Riichi Tile</vt:lpstr>
      <vt:lpstr>Sotogawa</vt:lpstr>
      <vt:lpstr>Dora Danger</vt:lpstr>
      <vt:lpstr>Riichi Winrate</vt:lpstr>
      <vt:lpstr>Oikake Calculator</vt:lpstr>
      <vt:lpstr>Hand Score</vt:lpstr>
      <vt:lpstr>Betaori Cost</vt:lpstr>
      <vt:lpstr>Shanten &amp; Width</vt:lpstr>
      <vt:lpstr>Open &amp; Closed Winrate</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2023-10-18T09:32:38Z</dcterms:modified>
</cp:coreProperties>
</file>