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_mulder_unimelb_edu_au/Documents/Personal/Exercise folder/Swimming/Belugas/Meets/"/>
    </mc:Choice>
  </mc:AlternateContent>
  <xr:revisionPtr revIDLastSave="1" documentId="13_ncr:1_{92EBAF23-66B6-D04B-BC51-5B0F21F01904}" xr6:coauthVersionLast="47" xr6:coauthVersionMax="47" xr10:uidLastSave="{ED0FD1B0-D317-F446-9019-619413D27569}"/>
  <bookViews>
    <workbookView xWindow="6400" yWindow="500" windowWidth="33860" windowHeight="24740" tabRatio="500" xr2:uid="{00000000-000D-0000-FFFF-FFFF00000000}"/>
  </bookViews>
  <sheets>
    <sheet name="Individual details" sheetId="3" r:id="rId1"/>
    <sheet name="Teams 2023" sheetId="7" r:id="rId2"/>
  </sheets>
  <definedNames>
    <definedName name="_xlnm._FilterDatabase" localSheetId="0" hidden="1">'Individual details'!$A$1:$P$82</definedName>
    <definedName name="_xlnm._FilterDatabase" localSheetId="1" hidden="1">'Teams 2023'!$A$1:$R$57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7" i="7" l="1"/>
  <c r="M5" i="7"/>
  <c r="N5" i="7"/>
  <c r="N13" i="7"/>
  <c r="O13" i="7"/>
  <c r="N50" i="7"/>
  <c r="O50" i="7"/>
  <c r="N51" i="7"/>
  <c r="L47" i="7"/>
  <c r="O19" i="7"/>
  <c r="N19" i="7"/>
  <c r="L19" i="7"/>
  <c r="O42" i="7"/>
  <c r="L43" i="7"/>
  <c r="L31" i="7"/>
  <c r="M31" i="7"/>
  <c r="M32" i="7"/>
  <c r="N32" i="7"/>
  <c r="O32" i="7"/>
  <c r="O33" i="7"/>
  <c r="M45" i="7"/>
  <c r="N45" i="7"/>
  <c r="O44" i="7"/>
  <c r="M44" i="7"/>
  <c r="M23" i="7"/>
  <c r="O22" i="7"/>
  <c r="M16" i="7"/>
  <c r="O16" i="7"/>
  <c r="M17" i="7"/>
  <c r="O17" i="7"/>
  <c r="L17" i="7"/>
  <c r="O39" i="7"/>
  <c r="L40" i="7"/>
  <c r="N40" i="7"/>
  <c r="O40" i="7"/>
  <c r="L8" i="7"/>
  <c r="M8" i="7"/>
  <c r="L11" i="7"/>
  <c r="M11" i="7"/>
  <c r="N11" i="7"/>
  <c r="O11" i="7"/>
  <c r="N7" i="7"/>
  <c r="N27" i="7"/>
  <c r="L30" i="7"/>
  <c r="M30" i="7"/>
  <c r="N30" i="7"/>
  <c r="O29" i="7"/>
  <c r="L4" i="7"/>
  <c r="M4" i="7"/>
  <c r="N4" i="7"/>
  <c r="O4" i="7"/>
  <c r="P78" i="3"/>
  <c r="O3" i="7" s="1"/>
  <c r="O78" i="3"/>
  <c r="N38" i="7" s="1"/>
  <c r="N78" i="3"/>
  <c r="M78" i="3"/>
  <c r="L78" i="3"/>
  <c r="K78" i="3"/>
  <c r="J78" i="3"/>
  <c r="I78" i="3"/>
  <c r="H78" i="3"/>
  <c r="P77" i="3"/>
  <c r="O77" i="3"/>
  <c r="M39" i="7" s="1"/>
  <c r="N77" i="3"/>
  <c r="N47" i="7" s="1"/>
  <c r="M77" i="3"/>
  <c r="L77" i="3"/>
  <c r="K77" i="3"/>
  <c r="J77" i="3"/>
  <c r="I77" i="3"/>
  <c r="H77" i="3"/>
  <c r="P76" i="3"/>
  <c r="O27" i="7" s="1"/>
  <c r="O76" i="3"/>
  <c r="O48" i="7" s="1"/>
  <c r="N76" i="3"/>
  <c r="M76" i="3"/>
  <c r="L76" i="3"/>
  <c r="K76" i="3"/>
  <c r="L25" i="7" s="1"/>
  <c r="J76" i="3"/>
  <c r="N31" i="7" s="1"/>
  <c r="I76" i="3"/>
  <c r="H76" i="3"/>
  <c r="P73" i="3"/>
  <c r="O30" i="7" s="1"/>
  <c r="O73" i="3"/>
  <c r="N73" i="3"/>
  <c r="M73" i="3"/>
  <c r="M14" i="7" s="1"/>
  <c r="L73" i="3"/>
  <c r="K73" i="3"/>
  <c r="L44" i="7" s="1"/>
  <c r="J73" i="3"/>
  <c r="I73" i="3"/>
  <c r="H73" i="3"/>
  <c r="P71" i="3"/>
  <c r="M27" i="7" s="1"/>
  <c r="O71" i="3"/>
  <c r="M7" i="7" s="1"/>
  <c r="N71" i="3"/>
  <c r="M71" i="3"/>
  <c r="L71" i="3"/>
  <c r="K71" i="3"/>
  <c r="N22" i="7" s="1"/>
  <c r="J71" i="3"/>
  <c r="I71" i="3"/>
  <c r="H71" i="3"/>
  <c r="P70" i="3"/>
  <c r="O70" i="3"/>
  <c r="N36" i="7" s="1"/>
  <c r="N70" i="3"/>
  <c r="N48" i="7" s="1"/>
  <c r="M70" i="3"/>
  <c r="L70" i="3"/>
  <c r="K70" i="3"/>
  <c r="O25" i="7" s="1"/>
  <c r="J70" i="3"/>
  <c r="N42" i="7" s="1"/>
  <c r="I70" i="3"/>
  <c r="H70" i="3"/>
  <c r="P64" i="3"/>
  <c r="N28" i="7" s="1"/>
  <c r="O64" i="3"/>
  <c r="L39" i="7" s="1"/>
  <c r="N64" i="3"/>
  <c r="M64" i="3"/>
  <c r="M48" i="7" s="1"/>
  <c r="L64" i="3"/>
  <c r="K64" i="3"/>
  <c r="N44" i="7" s="1"/>
  <c r="J64" i="3"/>
  <c r="I64" i="3"/>
  <c r="H64" i="3"/>
  <c r="P57" i="3"/>
  <c r="N2" i="7" s="1"/>
  <c r="O57" i="3"/>
  <c r="O7" i="7" s="1"/>
  <c r="N57" i="3"/>
  <c r="M57" i="3"/>
  <c r="L57" i="3"/>
  <c r="K57" i="3"/>
  <c r="O18" i="7" s="1"/>
  <c r="J57" i="3"/>
  <c r="N34" i="7" s="1"/>
  <c r="I57" i="3"/>
  <c r="H57" i="3"/>
  <c r="P54" i="3"/>
  <c r="L27" i="7" s="1"/>
  <c r="O54" i="3"/>
  <c r="O36" i="7" s="1"/>
  <c r="N54" i="3"/>
  <c r="N49" i="7" s="1"/>
  <c r="M54" i="3"/>
  <c r="L54" i="3"/>
  <c r="K54" i="3"/>
  <c r="J54" i="3"/>
  <c r="I54" i="3"/>
  <c r="H54" i="3"/>
  <c r="P53" i="3"/>
  <c r="L3" i="7" s="1"/>
  <c r="O53" i="3"/>
  <c r="N53" i="3"/>
  <c r="M53" i="3"/>
  <c r="M47" i="7" s="1"/>
  <c r="L53" i="3"/>
  <c r="L12" i="7" s="1"/>
  <c r="K53" i="3"/>
  <c r="L16" i="7" s="1"/>
  <c r="J53" i="3"/>
  <c r="I53" i="3"/>
  <c r="M42" i="7" s="1"/>
  <c r="H53" i="3"/>
  <c r="P52" i="3"/>
  <c r="O52" i="3"/>
  <c r="O38" i="7" s="1"/>
  <c r="N52" i="3"/>
  <c r="M52" i="3"/>
  <c r="L52" i="3"/>
  <c r="K52" i="3"/>
  <c r="J52" i="3"/>
  <c r="N43" i="7" s="1"/>
  <c r="I52" i="3"/>
  <c r="H52" i="3"/>
  <c r="L33" i="7" s="1"/>
  <c r="P50" i="3"/>
  <c r="O50" i="3"/>
  <c r="L41" i="7" s="1"/>
  <c r="N50" i="3"/>
  <c r="N15" i="7" s="1"/>
  <c r="M50" i="3"/>
  <c r="L50" i="3"/>
  <c r="K50" i="3"/>
  <c r="L46" i="7" s="1"/>
  <c r="J50" i="3"/>
  <c r="N21" i="7" s="1"/>
  <c r="I50" i="3"/>
  <c r="H50" i="3"/>
  <c r="P48" i="3"/>
  <c r="O48" i="3"/>
  <c r="N48" i="3"/>
  <c r="M48" i="3"/>
  <c r="L48" i="3"/>
  <c r="K48" i="3"/>
  <c r="J48" i="3"/>
  <c r="N20" i="7" s="1"/>
  <c r="I48" i="3"/>
  <c r="H48" i="3"/>
  <c r="P47" i="3"/>
  <c r="O47" i="3"/>
  <c r="N9" i="7" s="1"/>
  <c r="N47" i="3"/>
  <c r="M47" i="3"/>
  <c r="L47" i="3"/>
  <c r="L14" i="7" s="1"/>
  <c r="K47" i="3"/>
  <c r="O23" i="7" s="1"/>
  <c r="J47" i="3"/>
  <c r="I47" i="3"/>
  <c r="H47" i="3"/>
  <c r="P44" i="3"/>
  <c r="O44" i="3"/>
  <c r="L9" i="7" s="1"/>
  <c r="N44" i="3"/>
  <c r="M44" i="3"/>
  <c r="L44" i="3"/>
  <c r="K44" i="3"/>
  <c r="L23" i="7" s="1"/>
  <c r="J44" i="3"/>
  <c r="I44" i="3"/>
  <c r="M33" i="7" s="1"/>
  <c r="H44" i="3"/>
  <c r="P43" i="3"/>
  <c r="O43" i="3"/>
  <c r="M38" i="7" s="1"/>
  <c r="N43" i="3"/>
  <c r="M43" i="3"/>
  <c r="L43" i="3"/>
  <c r="K43" i="3"/>
  <c r="J43" i="3"/>
  <c r="I43" i="3"/>
  <c r="H43" i="3"/>
  <c r="P42" i="3"/>
  <c r="M3" i="7" s="1"/>
  <c r="O42" i="3"/>
  <c r="N42" i="3"/>
  <c r="M42" i="3"/>
  <c r="L42" i="3"/>
  <c r="L13" i="7" s="1"/>
  <c r="K42" i="3"/>
  <c r="M26" i="7" s="1"/>
  <c r="J42" i="3"/>
  <c r="I42" i="3"/>
  <c r="M35" i="7" s="1"/>
  <c r="H42" i="3"/>
  <c r="P41" i="3"/>
  <c r="L28" i="7" s="1"/>
  <c r="O41" i="3"/>
  <c r="N39" i="7" s="1"/>
  <c r="N41" i="3"/>
  <c r="M41" i="3"/>
  <c r="L41" i="3"/>
  <c r="L49" i="7" s="1"/>
  <c r="K41" i="3"/>
  <c r="J41" i="3"/>
  <c r="I41" i="3"/>
  <c r="H41" i="3"/>
  <c r="P40" i="3"/>
  <c r="O40" i="3"/>
  <c r="M36" i="7" s="1"/>
  <c r="N40" i="3"/>
  <c r="M40" i="3"/>
  <c r="M49" i="7" s="1"/>
  <c r="L40" i="3"/>
  <c r="K40" i="3"/>
  <c r="N23" i="7" s="1"/>
  <c r="J40" i="3"/>
  <c r="I40" i="3"/>
  <c r="H40" i="3"/>
  <c r="L42" i="7" s="1"/>
  <c r="P37" i="3"/>
  <c r="O28" i="7" s="1"/>
  <c r="O37" i="3"/>
  <c r="N37" i="3"/>
  <c r="M37" i="3"/>
  <c r="L37" i="3"/>
  <c r="K37" i="3"/>
  <c r="O35" i="7" s="1"/>
  <c r="J37" i="3"/>
  <c r="I37" i="3"/>
  <c r="H37" i="3"/>
  <c r="P34" i="3"/>
  <c r="O34" i="3"/>
  <c r="L38" i="7" s="1"/>
  <c r="N34" i="3"/>
  <c r="M34" i="3"/>
  <c r="L34" i="3"/>
  <c r="L51" i="7" s="1"/>
  <c r="K34" i="3"/>
  <c r="M22" i="7" s="1"/>
  <c r="J34" i="3"/>
  <c r="I34" i="3"/>
  <c r="H34" i="3"/>
  <c r="P29" i="3"/>
  <c r="O29" i="3"/>
  <c r="M10" i="7" s="1"/>
  <c r="N29" i="3"/>
  <c r="M29" i="3"/>
  <c r="L29" i="3"/>
  <c r="L50" i="7" s="1"/>
  <c r="K29" i="3"/>
  <c r="L18" i="7" s="1"/>
  <c r="J29" i="3"/>
  <c r="I29" i="3"/>
  <c r="H29" i="3"/>
  <c r="P27" i="3"/>
  <c r="L29" i="7" s="1"/>
  <c r="O27" i="3"/>
  <c r="N41" i="7" s="1"/>
  <c r="N27" i="3"/>
  <c r="M27" i="3"/>
  <c r="M50" i="7" s="1"/>
  <c r="L27" i="3"/>
  <c r="K27" i="3"/>
  <c r="O34" i="7" s="1"/>
  <c r="J27" i="3"/>
  <c r="I27" i="3"/>
  <c r="H27" i="3"/>
  <c r="P25" i="3"/>
  <c r="M29" i="7" s="1"/>
  <c r="O25" i="3"/>
  <c r="L10" i="7" s="1"/>
  <c r="N25" i="3"/>
  <c r="M25" i="3"/>
  <c r="L25" i="3"/>
  <c r="K25" i="3"/>
  <c r="L26" i="7" s="1"/>
  <c r="J25" i="3"/>
  <c r="I25" i="3"/>
  <c r="M20" i="7" s="1"/>
  <c r="H25" i="3"/>
  <c r="P24" i="3"/>
  <c r="M28" i="7" s="1"/>
  <c r="O24" i="3"/>
  <c r="L36" i="7" s="1"/>
  <c r="N24" i="3"/>
  <c r="M24" i="3"/>
  <c r="L24" i="3"/>
  <c r="K24" i="3"/>
  <c r="J24" i="3"/>
  <c r="I24" i="3"/>
  <c r="H24" i="3"/>
  <c r="P23" i="3"/>
  <c r="M6" i="7" s="1"/>
  <c r="O23" i="3"/>
  <c r="N23" i="3"/>
  <c r="M23" i="3"/>
  <c r="L23" i="3"/>
  <c r="K23" i="3"/>
  <c r="N24" i="7" s="1"/>
  <c r="J23" i="3"/>
  <c r="I23" i="3"/>
  <c r="H23" i="3"/>
  <c r="L21" i="7" s="1"/>
  <c r="P22" i="3"/>
  <c r="O22" i="3"/>
  <c r="N37" i="7" s="1"/>
  <c r="N22" i="3"/>
  <c r="M22" i="3"/>
  <c r="M12" i="7" s="1"/>
  <c r="L22" i="3"/>
  <c r="K22" i="3"/>
  <c r="J22" i="3"/>
  <c r="I22" i="3"/>
  <c r="M43" i="7" s="1"/>
  <c r="H22" i="3"/>
  <c r="P21" i="3"/>
  <c r="O21" i="3"/>
  <c r="N21" i="3"/>
  <c r="M21" i="3"/>
  <c r="M13" i="7" s="1"/>
  <c r="L21" i="3"/>
  <c r="K21" i="3"/>
  <c r="O43" i="7" s="1"/>
  <c r="J21" i="3"/>
  <c r="I21" i="3"/>
  <c r="H21" i="3"/>
  <c r="P19" i="3"/>
  <c r="O19" i="3"/>
  <c r="N19" i="3"/>
  <c r="M19" i="3"/>
  <c r="L19" i="3"/>
  <c r="K19" i="3"/>
  <c r="L24" i="7" s="1"/>
  <c r="J19" i="3"/>
  <c r="I19" i="3"/>
  <c r="H19" i="3"/>
  <c r="L34" i="7" s="1"/>
  <c r="P18" i="3"/>
  <c r="L6" i="7" s="1"/>
  <c r="O18" i="3"/>
  <c r="O14" i="7" s="1"/>
  <c r="N18" i="3"/>
  <c r="M18" i="3"/>
  <c r="L18" i="3"/>
  <c r="L48" i="7" s="1"/>
  <c r="K18" i="3"/>
  <c r="J18" i="3"/>
  <c r="I18" i="3"/>
  <c r="H18" i="3"/>
  <c r="L20" i="7" s="1"/>
  <c r="P15" i="3"/>
  <c r="O15" i="3"/>
  <c r="N15" i="3"/>
  <c r="N14" i="7" s="1"/>
  <c r="M15" i="3"/>
  <c r="L15" i="3"/>
  <c r="K15" i="3"/>
  <c r="N25" i="7" s="1"/>
  <c r="J15" i="3"/>
  <c r="N33" i="7" s="1"/>
  <c r="I15" i="3"/>
  <c r="H15" i="3"/>
  <c r="P14" i="3"/>
  <c r="O6" i="7" s="1"/>
  <c r="O14" i="3"/>
  <c r="O10" i="7" s="1"/>
  <c r="N14" i="3"/>
  <c r="M14" i="3"/>
  <c r="L14" i="3"/>
  <c r="L15" i="7" s="1"/>
  <c r="K14" i="3"/>
  <c r="O24" i="7" s="1"/>
  <c r="J14" i="3"/>
  <c r="N35" i="7" s="1"/>
  <c r="I14" i="3"/>
  <c r="H14" i="3"/>
  <c r="P13" i="3"/>
  <c r="O13" i="3"/>
  <c r="O15" i="7" s="1"/>
  <c r="N13" i="3"/>
  <c r="M13" i="3"/>
  <c r="L13" i="3"/>
  <c r="K13" i="3"/>
  <c r="O20" i="7" s="1"/>
  <c r="J13" i="3"/>
  <c r="I13" i="3"/>
  <c r="H13" i="3"/>
  <c r="P11" i="3"/>
  <c r="O5" i="7" s="1"/>
  <c r="O11" i="3"/>
  <c r="M40" i="7" s="1"/>
  <c r="N11" i="3"/>
  <c r="M11" i="3"/>
  <c r="M15" i="7" s="1"/>
  <c r="L11" i="3"/>
  <c r="K11" i="3"/>
  <c r="M25" i="7" s="1"/>
  <c r="J11" i="3"/>
  <c r="I11" i="3"/>
  <c r="H11" i="3"/>
  <c r="L35" i="7" s="1"/>
  <c r="P10" i="3"/>
  <c r="O10" i="3"/>
  <c r="N10" i="3"/>
  <c r="M10" i="3"/>
  <c r="L10" i="3"/>
  <c r="K10" i="3"/>
  <c r="J10" i="3"/>
  <c r="I10" i="3"/>
  <c r="H10" i="3"/>
  <c r="P6" i="3"/>
  <c r="O6" i="3"/>
  <c r="N6" i="3"/>
  <c r="M6" i="3"/>
  <c r="L6" i="3"/>
  <c r="K6" i="3"/>
  <c r="M24" i="7" s="1"/>
  <c r="J6" i="3"/>
  <c r="I6" i="3"/>
  <c r="H6" i="3"/>
  <c r="P4" i="3"/>
  <c r="O4" i="3"/>
  <c r="O51" i="7" s="1"/>
  <c r="N4" i="3"/>
  <c r="M4" i="3"/>
  <c r="L4" i="3"/>
  <c r="K4" i="3"/>
  <c r="M46" i="7" s="1"/>
  <c r="J4" i="3"/>
  <c r="I4" i="3"/>
  <c r="H4" i="3"/>
  <c r="P3" i="3"/>
  <c r="N6" i="7" s="1"/>
  <c r="O3" i="3"/>
  <c r="N3" i="3"/>
  <c r="M3" i="3"/>
  <c r="M51" i="7" s="1"/>
  <c r="L3" i="3"/>
  <c r="K3" i="3"/>
  <c r="N46" i="7" s="1"/>
  <c r="J3" i="3"/>
  <c r="I3" i="3"/>
  <c r="M21" i="7" s="1"/>
  <c r="H3" i="3"/>
  <c r="L2" i="7"/>
  <c r="O2" i="7"/>
  <c r="Y30" i="7"/>
  <c r="Y31" i="7"/>
  <c r="Y32" i="7"/>
  <c r="Y33" i="7"/>
  <c r="Y34" i="7"/>
  <c r="Y35" i="7"/>
  <c r="Y36" i="7"/>
  <c r="Y37" i="7"/>
  <c r="Y38" i="7"/>
  <c r="Y39" i="7"/>
  <c r="E76" i="3"/>
  <c r="X14" i="7" s="1"/>
  <c r="E61" i="3"/>
  <c r="E24" i="3"/>
  <c r="E6" i="3"/>
  <c r="X36" i="7" s="1"/>
  <c r="F82" i="3"/>
  <c r="E75" i="3"/>
  <c r="E39" i="3"/>
  <c r="E46" i="3"/>
  <c r="E20" i="3"/>
  <c r="E66" i="3"/>
  <c r="E60" i="3"/>
  <c r="E69" i="3"/>
  <c r="E74" i="3"/>
  <c r="E31" i="3"/>
  <c r="E30" i="3"/>
  <c r="E25" i="3"/>
  <c r="E32" i="3"/>
  <c r="E59" i="3"/>
  <c r="E7" i="3"/>
  <c r="E56" i="3"/>
  <c r="E64" i="3"/>
  <c r="E71" i="3"/>
  <c r="E68" i="3"/>
  <c r="E33" i="3"/>
  <c r="E47" i="3"/>
  <c r="X8" i="7" s="1"/>
  <c r="E41" i="3"/>
  <c r="E62" i="3"/>
  <c r="E51" i="3"/>
  <c r="E18" i="3"/>
  <c r="E34" i="3"/>
  <c r="E8" i="3"/>
  <c r="E10" i="3"/>
  <c r="E11" i="3"/>
  <c r="E29" i="3"/>
  <c r="E40" i="3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1" i="7"/>
  <c r="Y15" i="7"/>
  <c r="Y14" i="7"/>
  <c r="Y13" i="7"/>
  <c r="Y12" i="7"/>
  <c r="Y10" i="7"/>
  <c r="Y9" i="7"/>
  <c r="Y8" i="7"/>
  <c r="Y7" i="7"/>
  <c r="Y6" i="7"/>
  <c r="Y5" i="7"/>
  <c r="Y4" i="7"/>
  <c r="Y3" i="7"/>
  <c r="Y2" i="7"/>
  <c r="O45" i="7" l="1"/>
  <c r="M19" i="7"/>
  <c r="N17" i="7"/>
  <c r="L22" i="7"/>
  <c r="L45" i="7"/>
  <c r="L32" i="7"/>
  <c r="O47" i="7"/>
  <c r="L5" i="7"/>
  <c r="M2" i="7"/>
  <c r="O8" i="7"/>
  <c r="O41" i="7"/>
  <c r="O31" i="7"/>
  <c r="O21" i="7"/>
  <c r="O26" i="7"/>
  <c r="O37" i="7"/>
  <c r="P37" i="7" s="1" a="1"/>
  <c r="P37" i="7" s="1"/>
  <c r="N3" i="7"/>
  <c r="N8" i="7"/>
  <c r="N18" i="7"/>
  <c r="N26" i="7"/>
  <c r="M41" i="7"/>
  <c r="M18" i="7"/>
  <c r="M37" i="7"/>
  <c r="O9" i="7"/>
  <c r="O12" i="7"/>
  <c r="O49" i="7"/>
  <c r="N16" i="7"/>
  <c r="N12" i="7"/>
  <c r="N29" i="7"/>
  <c r="M9" i="7"/>
  <c r="M34" i="7"/>
  <c r="L7" i="7"/>
  <c r="P7" i="7" s="1" a="1"/>
  <c r="P7" i="7" s="1"/>
  <c r="O46" i="7"/>
  <c r="N10" i="7"/>
  <c r="P20" i="7" a="1"/>
  <c r="P20" i="7" s="1"/>
  <c r="P24" i="7" a="1"/>
  <c r="P24" i="7" s="1"/>
  <c r="P5" i="7" a="1"/>
  <c r="P5" i="7" s="1"/>
  <c r="P50" i="7" a="1"/>
  <c r="P50" i="7" s="1"/>
  <c r="P29" i="7" a="1"/>
  <c r="P29" i="7" s="1"/>
  <c r="P36" i="7" a="1"/>
  <c r="P36" i="7" s="1"/>
  <c r="P41" i="7" a="1"/>
  <c r="P41" i="7" s="1"/>
  <c r="P38" i="7" a="1"/>
  <c r="P38" i="7" s="1"/>
  <c r="P15" i="7" a="1"/>
  <c r="P15" i="7" s="1"/>
  <c r="P13" i="7" a="1"/>
  <c r="P13" i="7" s="1"/>
  <c r="P26" i="7" a="1"/>
  <c r="P26" i="7" s="1"/>
  <c r="P22" i="7" a="1"/>
  <c r="P22" i="7" s="1"/>
  <c r="P23" i="7" a="1"/>
  <c r="P23" i="7" s="1"/>
  <c r="P35" i="7" a="1"/>
  <c r="P35" i="7" s="1"/>
  <c r="P42" i="7" a="1"/>
  <c r="P42" i="7" s="1"/>
  <c r="P21" i="7" a="1"/>
  <c r="P21" i="7" s="1"/>
  <c r="P49" i="7" a="1"/>
  <c r="P49" i="7" s="1"/>
  <c r="P14" i="7" a="1"/>
  <c r="P14" i="7" s="1"/>
  <c r="P4" i="7" a="1"/>
  <c r="P4" i="7" s="1"/>
  <c r="P19" i="7" a="1"/>
  <c r="P19" i="7" s="1"/>
  <c r="P6" i="7" a="1"/>
  <c r="P6" i="7" s="1"/>
  <c r="P3" i="7" a="1"/>
  <c r="P3" i="7" s="1"/>
  <c r="P28" i="7" a="1"/>
  <c r="P28" i="7" s="1"/>
  <c r="P30" i="7" a="1"/>
  <c r="P30" i="7" s="1"/>
  <c r="P44" i="7" a="1"/>
  <c r="P44" i="7" s="1"/>
  <c r="P45" i="7" a="1"/>
  <c r="P45" i="7" s="1"/>
  <c r="P51" i="7" a="1"/>
  <c r="P51" i="7" s="1"/>
  <c r="P48" i="7" a="1"/>
  <c r="P48" i="7" s="1"/>
  <c r="P39" i="7" a="1"/>
  <c r="P39" i="7" s="1"/>
  <c r="P11" i="7" a="1"/>
  <c r="P11" i="7" s="1"/>
  <c r="P9" i="7" a="1"/>
  <c r="P9" i="7" s="1"/>
  <c r="P34" i="7" a="1"/>
  <c r="P34" i="7" s="1"/>
  <c r="P47" i="7" a="1"/>
  <c r="P47" i="7" s="1"/>
  <c r="P18" i="7" a="1"/>
  <c r="P18" i="7" s="1"/>
  <c r="P46" i="7" a="1"/>
  <c r="P46" i="7" s="1"/>
  <c r="P17" i="7" a="1"/>
  <c r="P17" i="7" s="1"/>
  <c r="P16" i="7" a="1"/>
  <c r="P16" i="7" s="1"/>
  <c r="P43" i="7" a="1"/>
  <c r="P43" i="7" s="1"/>
  <c r="P40" i="7" a="1"/>
  <c r="P40" i="7" s="1"/>
  <c r="P25" i="7" a="1"/>
  <c r="P25" i="7" s="1"/>
  <c r="P32" i="7" a="1"/>
  <c r="P32" i="7" s="1"/>
  <c r="P27" i="7" a="1"/>
  <c r="P27" i="7" s="1"/>
  <c r="P8" i="7" a="1"/>
  <c r="P8" i="7" s="1"/>
  <c r="P31" i="7" a="1"/>
  <c r="P31" i="7" s="1"/>
  <c r="P10" i="7" a="1"/>
  <c r="P10" i="7" s="1"/>
  <c r="P33" i="7" a="1"/>
  <c r="P33" i="7" s="1"/>
  <c r="P12" i="7" a="1"/>
  <c r="P12" i="7" s="1"/>
  <c r="P2" i="7" a="1"/>
  <c r="P2" i="7" s="1"/>
  <c r="Y40" i="7"/>
  <c r="E77" i="3" l="1"/>
  <c r="E12" i="3"/>
  <c r="E45" i="3"/>
  <c r="E43" i="3"/>
  <c r="E52" i="3"/>
  <c r="X2" i="7" l="1"/>
  <c r="X21" i="7"/>
  <c r="E38" i="3" l="1"/>
  <c r="E48" i="3"/>
  <c r="E70" i="3"/>
  <c r="E57" i="3"/>
  <c r="E37" i="3"/>
  <c r="E36" i="3"/>
  <c r="E2" i="3"/>
  <c r="E3" i="3"/>
  <c r="E14" i="3"/>
  <c r="E35" i="3"/>
  <c r="E55" i="3"/>
  <c r="E53" i="3"/>
  <c r="Q31" i="7" s="1"/>
  <c r="E9" i="3"/>
  <c r="E26" i="3"/>
  <c r="X4" i="7" s="1"/>
  <c r="E65" i="3"/>
  <c r="E58" i="3"/>
  <c r="X15" i="7" s="1"/>
  <c r="E15" i="3"/>
  <c r="E49" i="3"/>
  <c r="E16" i="3"/>
  <c r="E17" i="3"/>
  <c r="E4" i="3"/>
  <c r="E63" i="3"/>
  <c r="X7" i="7" s="1"/>
  <c r="E5" i="3"/>
  <c r="X19" i="7"/>
  <c r="E23" i="3"/>
  <c r="E79" i="3"/>
  <c r="E54" i="3"/>
  <c r="E22" i="3"/>
  <c r="E42" i="3"/>
  <c r="E13" i="3"/>
  <c r="E73" i="3"/>
  <c r="E28" i="3"/>
  <c r="E50" i="3"/>
  <c r="Q32" i="7" s="1"/>
  <c r="E72" i="3"/>
  <c r="E44" i="3"/>
  <c r="E27" i="3"/>
  <c r="E21" i="3"/>
  <c r="E19" i="3"/>
  <c r="E67" i="3"/>
  <c r="E78" i="3"/>
  <c r="Q20" i="7" l="1"/>
  <c r="Q24" i="7"/>
  <c r="Q37" i="7"/>
  <c r="Q30" i="7"/>
  <c r="Q29" i="7"/>
  <c r="Q27" i="7"/>
  <c r="Q26" i="7"/>
  <c r="Q46" i="7"/>
  <c r="Q40" i="7"/>
  <c r="Q45" i="7"/>
  <c r="Q33" i="7"/>
  <c r="X22" i="7"/>
  <c r="Q28" i="7"/>
  <c r="Q44" i="7"/>
  <c r="Q49" i="7"/>
  <c r="Q39" i="7"/>
  <c r="Q47" i="7"/>
  <c r="Q41" i="7"/>
  <c r="Q38" i="7"/>
  <c r="Q48" i="7"/>
  <c r="Q34" i="7"/>
  <c r="Q35" i="7"/>
  <c r="Q43" i="7"/>
  <c r="X27" i="7"/>
  <c r="Q36" i="7"/>
  <c r="Q42" i="7"/>
  <c r="Q5" i="7"/>
  <c r="Q13" i="7"/>
  <c r="Q15" i="7"/>
  <c r="X23" i="7"/>
  <c r="X10" i="7"/>
  <c r="Q25" i="7"/>
  <c r="X18" i="7"/>
  <c r="Q10" i="7"/>
  <c r="Q11" i="7"/>
  <c r="X17" i="7"/>
  <c r="Q22" i="7"/>
  <c r="X6" i="7"/>
  <c r="X25" i="7"/>
  <c r="Q16" i="7"/>
  <c r="X35" i="7"/>
  <c r="X5" i="7"/>
  <c r="Q50" i="7"/>
  <c r="Q14" i="7"/>
  <c r="X30" i="7"/>
  <c r="X28" i="7"/>
  <c r="X9" i="7"/>
  <c r="X16" i="7"/>
  <c r="X11" i="7"/>
  <c r="X3" i="7"/>
  <c r="X37" i="7"/>
  <c r="X26" i="7"/>
  <c r="X38" i="7"/>
  <c r="X39" i="7"/>
  <c r="X34" i="7"/>
  <c r="X24" i="7"/>
  <c r="X33" i="7"/>
  <c r="X32" i="7"/>
  <c r="X13" i="7"/>
  <c r="X29" i="7"/>
  <c r="X12" i="7"/>
  <c r="X20" i="7"/>
  <c r="X31" i="7"/>
  <c r="Q2" i="7"/>
  <c r="Q9" i="7"/>
  <c r="Q19" i="7"/>
  <c r="Q4" i="7"/>
  <c r="Q3" i="7"/>
  <c r="Q7" i="7"/>
  <c r="Q12" i="7"/>
  <c r="Q6" i="7"/>
  <c r="Q8" i="7"/>
  <c r="Q18" i="7"/>
  <c r="Q17" i="7"/>
  <c r="Q23" i="7"/>
  <c r="Q21" i="7"/>
  <c r="Q51" i="7"/>
  <c r="AB3" i="7" l="1"/>
  <c r="AB4" i="7"/>
  <c r="AB6" i="7"/>
  <c r="AB7" i="7"/>
  <c r="AB9" i="7"/>
  <c r="AB2" i="7"/>
  <c r="AB5" i="7"/>
  <c r="AB8" i="7"/>
  <c r="AB10" i="7" l="1"/>
  <c r="AB1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<sst xmlns="http://schemas.openxmlformats.org/spreadsheetml/2006/main" count="831" uniqueCount="251">
  <si>
    <t>Category</t>
  </si>
  <si>
    <t>Event</t>
  </si>
  <si>
    <t>Stroke</t>
  </si>
  <si>
    <t>Women's</t>
  </si>
  <si>
    <t>4x200</t>
  </si>
  <si>
    <t>Freestyle</t>
  </si>
  <si>
    <t>Men's</t>
  </si>
  <si>
    <t>Mixed</t>
  </si>
  <si>
    <t>4x50</t>
  </si>
  <si>
    <t>Medley</t>
  </si>
  <si>
    <t>4x100</t>
  </si>
  <si>
    <t>Name</t>
  </si>
  <si>
    <t>Jaye</t>
  </si>
  <si>
    <t>Tracy</t>
  </si>
  <si>
    <t>Sue</t>
  </si>
  <si>
    <t>Sandy</t>
  </si>
  <si>
    <t>Doris</t>
  </si>
  <si>
    <t>Camille</t>
  </si>
  <si>
    <t>Anthony</t>
  </si>
  <si>
    <t>Wayne M</t>
  </si>
  <si>
    <t>Wayne S</t>
  </si>
  <si>
    <t>Vito</t>
  </si>
  <si>
    <t>Raoul</t>
  </si>
  <si>
    <t>Duncan</t>
  </si>
  <si>
    <t>Paul</t>
  </si>
  <si>
    <t>check</t>
  </si>
  <si>
    <t>dob</t>
  </si>
  <si>
    <t>Age</t>
  </si>
  <si>
    <t>72-119</t>
  </si>
  <si>
    <t>120-159</t>
  </si>
  <si>
    <t>160-199</t>
  </si>
  <si>
    <t>200-239</t>
  </si>
  <si>
    <t>240-279</t>
  </si>
  <si>
    <t>280-319</t>
  </si>
  <si>
    <t>320-359</t>
  </si>
  <si>
    <t>360-399</t>
  </si>
  <si>
    <t>Teams</t>
  </si>
  <si>
    <t>Maureen</t>
  </si>
  <si>
    <t>Janet</t>
  </si>
  <si>
    <t>Judy E</t>
  </si>
  <si>
    <t>Male</t>
  </si>
  <si>
    <t>Female</t>
  </si>
  <si>
    <t>Judy G</t>
  </si>
  <si>
    <t>Gender</t>
  </si>
  <si>
    <t>Tori</t>
  </si>
  <si>
    <t>Nom. time</t>
  </si>
  <si>
    <t>Events</t>
  </si>
  <si>
    <t>Age Group</t>
  </si>
  <si>
    <t>T1</t>
  </si>
  <si>
    <t>T2</t>
  </si>
  <si>
    <t>T3</t>
  </si>
  <si>
    <t>T4</t>
  </si>
  <si>
    <t>Team age</t>
  </si>
  <si>
    <t>Asar</t>
  </si>
  <si>
    <t>Points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</si>
  <si>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</si>
  <si>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</si>
  <si>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</si>
  <si>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</si>
  <si>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</si>
  <si>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</si>
  <si>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</si>
  <si>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</si>
  <si>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</si>
  <si>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Heat</t>
  </si>
  <si>
    <t>Time</t>
  </si>
  <si>
    <t>Martin</t>
  </si>
  <si>
    <t>Catherine</t>
  </si>
  <si>
    <t>Antony</t>
  </si>
  <si>
    <t>Hannah</t>
  </si>
  <si>
    <t>Andrew</t>
  </si>
  <si>
    <t>Alex</t>
  </si>
  <si>
    <t>Georgia</t>
  </si>
  <si>
    <t>Chad</t>
  </si>
  <si>
    <t>Kirsty</t>
  </si>
  <si>
    <t>no record</t>
  </si>
  <si>
    <t>Ken</t>
  </si>
  <si>
    <t>Ale.</t>
  </si>
  <si>
    <t>Rowena</t>
  </si>
  <si>
    <t>Cath</t>
  </si>
  <si>
    <t>Nicole</t>
  </si>
  <si>
    <t>Sam</t>
  </si>
  <si>
    <t>Owen.</t>
  </si>
  <si>
    <t>50 back</t>
  </si>
  <si>
    <t>50 breast</t>
  </si>
  <si>
    <t>50 fly</t>
  </si>
  <si>
    <t>50 free</t>
  </si>
  <si>
    <t>100 back</t>
  </si>
  <si>
    <t>100 breast</t>
  </si>
  <si>
    <t>100 fly</t>
  </si>
  <si>
    <t>100 free</t>
  </si>
  <si>
    <t>200 free</t>
  </si>
  <si>
    <t>Belugas Record</t>
  </si>
  <si>
    <t>National Record</t>
  </si>
  <si>
    <t>Age Class</t>
  </si>
  <si>
    <t>M120</t>
  </si>
  <si>
    <t>M200</t>
  </si>
  <si>
    <t>W160</t>
  </si>
  <si>
    <t>W200</t>
  </si>
  <si>
    <t>X200</t>
  </si>
  <si>
    <t>X160</t>
  </si>
  <si>
    <t>M160</t>
  </si>
  <si>
    <t>X120</t>
  </si>
  <si>
    <t>W72</t>
  </si>
  <si>
    <t>11:44.70</t>
  </si>
  <si>
    <t>02:49.80</t>
  </si>
  <si>
    <t>05:10.50</t>
  </si>
  <si>
    <t>11:20.31</t>
  </si>
  <si>
    <t>02:55.58</t>
  </si>
  <si>
    <t>02:42.79</t>
  </si>
  <si>
    <t>05:10.29</t>
  </si>
  <si>
    <t>10:47.50</t>
  </si>
  <si>
    <t>02:25.08</t>
  </si>
  <si>
    <t>04:54.13</t>
  </si>
  <si>
    <t>02:19.13</t>
  </si>
  <si>
    <t>06:42.85</t>
  </si>
  <si>
    <t>02:50.55</t>
  </si>
  <si>
    <t>05:40.78</t>
  </si>
  <si>
    <t>02:47.73</t>
  </si>
  <si>
    <t>Lane</t>
  </si>
  <si>
    <t>Mike H</t>
  </si>
  <si>
    <t>Diego</t>
  </si>
  <si>
    <t>Mark</t>
  </si>
  <si>
    <t>Tim P</t>
  </si>
  <si>
    <t>Tara</t>
  </si>
  <si>
    <t>AM</t>
  </si>
  <si>
    <t>PM</t>
  </si>
  <si>
    <t>Tim W</t>
  </si>
  <si>
    <t>Session</t>
  </si>
  <si>
    <t>Ryan</t>
  </si>
  <si>
    <t>Sean</t>
  </si>
  <si>
    <t>Annelise</t>
  </si>
  <si>
    <t>Emily S.</t>
  </si>
  <si>
    <t>Heather</t>
  </si>
  <si>
    <t>Simon</t>
  </si>
  <si>
    <t>Debra</t>
  </si>
  <si>
    <t>Justine</t>
  </si>
  <si>
    <t>Alice</t>
  </si>
  <si>
    <t>Geraldine</t>
  </si>
  <si>
    <t>Isabelle</t>
  </si>
  <si>
    <t>Steph</t>
  </si>
  <si>
    <t>Harriet</t>
  </si>
  <si>
    <t>Aaron</t>
  </si>
  <si>
    <t>Zhenya</t>
  </si>
  <si>
    <t>Kate</t>
  </si>
  <si>
    <t>John</t>
  </si>
  <si>
    <t>Clare</t>
  </si>
  <si>
    <t>Liz</t>
  </si>
  <si>
    <t>Jonathan</t>
  </si>
  <si>
    <t>Mathew K</t>
  </si>
  <si>
    <t>Danielle</t>
  </si>
  <si>
    <t>Merryn</t>
  </si>
  <si>
    <t>Hetti</t>
  </si>
  <si>
    <t>Gavin</t>
  </si>
  <si>
    <t>Gin</t>
  </si>
  <si>
    <t>Deidre</t>
  </si>
  <si>
    <t>David</t>
  </si>
  <si>
    <t>Nick C</t>
  </si>
  <si>
    <t>Craig H</t>
  </si>
  <si>
    <t>Craig W</t>
  </si>
  <si>
    <t>Relay</t>
  </si>
  <si>
    <t>Peter K</t>
  </si>
  <si>
    <t>Peter W</t>
  </si>
  <si>
    <t>First</t>
  </si>
  <si>
    <t>Last</t>
  </si>
  <si>
    <t>Willoughby</t>
  </si>
  <si>
    <t>Cateriano</t>
  </si>
  <si>
    <t>Mcfadyen</t>
  </si>
  <si>
    <t>Rice</t>
  </si>
  <si>
    <t>Matthews</t>
  </si>
  <si>
    <t>Gehling</t>
  </si>
  <si>
    <t>Ferguson</t>
  </si>
  <si>
    <t>Bacash</t>
  </si>
  <si>
    <t>Bradley</t>
  </si>
  <si>
    <t>Jessop</t>
  </si>
  <si>
    <t>Nash</t>
  </si>
  <si>
    <t>Humann</t>
  </si>
  <si>
    <t>Williamson</t>
  </si>
  <si>
    <t>Tulloch</t>
  </si>
  <si>
    <t>Mcdougall</t>
  </si>
  <si>
    <t>Brown</t>
  </si>
  <si>
    <t>Forbes</t>
  </si>
  <si>
    <t>Selig</t>
  </si>
  <si>
    <t>Mccorkell</t>
  </si>
  <si>
    <t>Browett</t>
  </si>
  <si>
    <t>Twist</t>
  </si>
  <si>
    <t>Moloney</t>
  </si>
  <si>
    <t>Dowling</t>
  </si>
  <si>
    <t>Egan</t>
  </si>
  <si>
    <t>Groves</t>
  </si>
  <si>
    <t>Mortensen</t>
  </si>
  <si>
    <t>Shannon</t>
  </si>
  <si>
    <t>Bradbeer</t>
  </si>
  <si>
    <t>Bell</t>
  </si>
  <si>
    <t>Millen</t>
  </si>
  <si>
    <t>Kenneally</t>
  </si>
  <si>
    <t>Wier</t>
  </si>
  <si>
    <t>Skeehan</t>
  </si>
  <si>
    <t>Hodge</t>
  </si>
  <si>
    <t>Leggett</t>
  </si>
  <si>
    <t>Turner</t>
  </si>
  <si>
    <t>Keogh</t>
  </si>
  <si>
    <t>Weir</t>
  </si>
  <si>
    <t>Mulder</t>
  </si>
  <si>
    <t>Harris</t>
  </si>
  <si>
    <t>Mofflin</t>
  </si>
  <si>
    <t>Iuliano</t>
  </si>
  <si>
    <t>Cooney</t>
  </si>
  <si>
    <t>Crunden</t>
  </si>
  <si>
    <t>Labourne</t>
  </si>
  <si>
    <t>Cox</t>
  </si>
  <si>
    <t>Tigani</t>
  </si>
  <si>
    <t>Plunkett</t>
  </si>
  <si>
    <t>Walker</t>
  </si>
  <si>
    <t>Rusciano</t>
  </si>
  <si>
    <t>Cameron</t>
  </si>
  <si>
    <t>Mure</t>
  </si>
  <si>
    <t>Steel</t>
  </si>
  <si>
    <t>Sheppard</t>
  </si>
  <si>
    <t>Maccalum</t>
  </si>
  <si>
    <t>Howard</t>
  </si>
  <si>
    <t>O'loughlin</t>
  </si>
  <si>
    <t>Kaufman</t>
  </si>
  <si>
    <t>Ramp</t>
  </si>
  <si>
    <t>Stedman</t>
  </si>
  <si>
    <t>Mcewen</t>
  </si>
  <si>
    <t>Mcallister</t>
  </si>
  <si>
    <t>Mathieson</t>
  </si>
  <si>
    <t>Mikulchik</t>
  </si>
  <si>
    <t>Jack</t>
  </si>
  <si>
    <t>Banister</t>
  </si>
  <si>
    <t>Sciuli</t>
  </si>
  <si>
    <t>Nick S</t>
  </si>
  <si>
    <t>Maddie</t>
  </si>
  <si>
    <t>Lynch</t>
  </si>
  <si>
    <t>Murphy</t>
  </si>
  <si>
    <t>Jarryd</t>
  </si>
  <si>
    <t>&lt;30</t>
  </si>
  <si>
    <t>Emily F</t>
  </si>
  <si>
    <t>W240</t>
  </si>
  <si>
    <t>Event no.</t>
  </si>
  <si>
    <t>X240</t>
  </si>
  <si>
    <t>W120</t>
  </si>
  <si>
    <t>M240</t>
  </si>
  <si>
    <t>Finish</t>
  </si>
  <si>
    <t>X072</t>
  </si>
  <si>
    <t>W072</t>
  </si>
  <si>
    <t>Swimmer1 [medley-back]</t>
  </si>
  <si>
    <t>Swimmer2 [medley-breast]</t>
  </si>
  <si>
    <t>Swimmer3 [medley-fly]</t>
  </si>
  <si>
    <t>Swimmer4 [medley-free]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</si>
</sst>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0" x14ac:knownFonts="1">
    <font>
      <sz val="12"/>
      <color indexed="8"/>
      <name val="Verdana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2"/>
      <color rgb="FF0070C0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8"/>
      <name val="Verdana"/>
      <family val="2"/>
    </font>
    <font>
      <sz val="12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96">
    <xf numFmtId="0" fontId="0" fillId="0" borderId="0" xfId="0">
      <alignment vertical="top" wrapText="1"/>
    </xf>
    <xf numFmtId="0" fontId="1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1" fillId="0" borderId="0" xfId="0" applyFont="1">
      <alignment vertical="top" wrapText="1"/>
    </xf>
    <xf numFmtId="0" fontId="2" fillId="0" borderId="0" xfId="0" applyFont="1">
      <alignment vertical="top" wrapText="1"/>
    </xf>
    <xf numFmtId="0" fontId="1" fillId="0" borderId="0" xfId="0" applyFont="1" applyFill="1">
      <alignment vertical="top" wrapText="1"/>
    </xf>
    <xf numFmtId="0" fontId="2" fillId="0" borderId="0" xfId="0" applyFont="1" applyAlignment="1">
      <alignment horizontal="center" vertical="top" wrapText="1"/>
    </xf>
    <xf numFmtId="14" fontId="1" fillId="0" borderId="0" xfId="0" applyNumberFormat="1" applyFont="1" applyFill="1" applyAlignment="1">
      <alignment horizontal="center" vertical="top" wrapText="1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1" fillId="0" borderId="0" xfId="0" applyNumberFormat="1" applyFont="1" applyFill="1" applyAlignment="1">
      <alignment horizontal="center" vertical="top" wrapText="1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1" fillId="3" borderId="4" xfId="0" applyNumberFormat="1" applyFont="1" applyFill="1" applyBorder="1" applyAlignment="1">
      <alignment vertical="center"/>
    </xf>
    <xf numFmtId="0" fontId="1" fillId="4" borderId="4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NumberFormat="1" applyFont="1" applyFill="1" applyBorder="1" applyAlignment="1">
      <alignment vertical="center"/>
    </xf>
    <xf numFmtId="47" fontId="1" fillId="0" borderId="4" xfId="0" applyNumberFormat="1" applyFont="1" applyBorder="1" applyAlignment="1">
      <alignment horizontal="center" vertical="center"/>
    </xf>
    <xf numFmtId="47" fontId="1" fillId="0" borderId="0" xfId="0" applyNumberFormat="1" applyFont="1" applyAlignment="1">
      <alignment horizontal="center"/>
    </xf>
    <xf numFmtId="47" fontId="6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7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47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7" fontId="1" fillId="0" borderId="6" xfId="0" applyNumberFormat="1" applyFont="1" applyBorder="1" applyAlignment="1">
      <alignment horizontal="center"/>
    </xf>
    <xf numFmtId="0" fontId="2" fillId="6" borderId="0" xfId="0" applyNumberFormat="1" applyFont="1" applyFill="1" applyAlignment="1">
      <alignment vertical="center"/>
    </xf>
    <xf numFmtId="0" fontId="2" fillId="6" borderId="0" xfId="0" applyNumberFormat="1" applyFont="1" applyFill="1" applyAlignment="1">
      <alignment horizontal="center" vertical="center"/>
    </xf>
    <xf numFmtId="0" fontId="1" fillId="6" borderId="0" xfId="0" applyNumberFormat="1" applyFont="1" applyFill="1" applyAlignment="1"/>
    <xf numFmtId="0" fontId="1" fillId="6" borderId="0" xfId="0" applyFont="1" applyFill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 wrapText="1"/>
    </xf>
    <xf numFmtId="0" fontId="7" fillId="0" borderId="0" xfId="0" applyFont="1">
      <alignment vertical="top" wrapText="1"/>
    </xf>
    <xf numFmtId="1" fontId="2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47" fontId="2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right" vertical="center"/>
    </xf>
    <xf numFmtId="0" fontId="1" fillId="6" borderId="0" xfId="0" applyFont="1" applyFill="1">
      <alignment vertical="top" wrapText="1"/>
    </xf>
    <xf numFmtId="0" fontId="1" fillId="0" borderId="0" xfId="0" applyNumberFormat="1" applyFont="1" applyAlignment="1">
      <alignment vertical="center" wrapText="1"/>
    </xf>
    <xf numFmtId="47" fontId="2" fillId="0" borderId="4" xfId="0" applyNumberFormat="1" applyFont="1" applyBorder="1" applyAlignment="1">
      <alignment horizontal="center" vertical="center"/>
    </xf>
    <xf numFmtId="47" fontId="1" fillId="0" borderId="4" xfId="0" applyNumberFormat="1" applyFont="1" applyBorder="1" applyAlignment="1">
      <alignment horizontal="center"/>
    </xf>
    <xf numFmtId="47" fontId="2" fillId="0" borderId="5" xfId="0" applyNumberFormat="1" applyFont="1" applyBorder="1" applyAlignment="1">
      <alignment horizontal="center" vertical="center"/>
    </xf>
    <xf numFmtId="0" fontId="9" fillId="7" borderId="0" xfId="0" applyFont="1" applyFill="1" applyAlignment="1">
      <alignment horizontal="center" vertical="top" wrapText="1"/>
    </xf>
    <xf numFmtId="1" fontId="5" fillId="0" borderId="7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47" fontId="6" fillId="0" borderId="1" xfId="0" applyNumberFormat="1" applyFont="1" applyFill="1" applyBorder="1" applyAlignment="1">
      <alignment horizontal="center" vertical="center"/>
    </xf>
    <xf numFmtId="0" fontId="1" fillId="8" borderId="0" xfId="0" applyNumberFormat="1" applyFont="1" applyFill="1" applyAlignment="1">
      <alignment horizontal="center"/>
    </xf>
    <xf numFmtId="0" fontId="1" fillId="9" borderId="4" xfId="0" applyNumberFormat="1" applyFont="1" applyFill="1" applyBorder="1" applyAlignment="1">
      <alignment horizontal="center" vertical="center"/>
    </xf>
    <xf numFmtId="47" fontId="1" fillId="9" borderId="4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0">
    <dxf>
      <font>
        <strike val="0"/>
        <color theme="1"/>
      </font>
      <fill>
        <patternFill>
          <bgColor theme="6" tint="0.79998168889431442"/>
        </patternFill>
      </fill>
    </dxf>
    <dxf>
      <font>
        <color theme="1"/>
      </font>
      <fill>
        <patternFill>
          <bgColor rgb="FFFBB7FF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1"/>
      </font>
      <fill>
        <patternFill>
          <bgColor theme="6" tint="0.79998168889431442"/>
        </patternFill>
      </fill>
    </dxf>
    <dxf>
      <font>
        <color theme="1"/>
      </font>
      <fill>
        <patternFill>
          <bgColor rgb="FFFBB7FF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59996337778862885"/>
        </patternFill>
      </fill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BEEE"/>
      <rgbColor rgb="FFAFD4FF"/>
      <rgbColor rgb="FFC9FFC8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P82"/>
  <sheetViews>
    <sheetView tabSelected="1" zoomScaleNormal="100" workbookViewId="0">
      <selection activeCell="H3" sqref="H3"/>
    </sheetView>
  </sheetViews>
  <sheetFormatPr baseColWidth="10" defaultRowHeight="16" x14ac:dyDescent="0.2"/>
  <cols>
    <col min="1" max="2" width="10.625" style="4"/>
    <col min="3" max="3" width="11.375" style="12" customWidth="1"/>
    <col min="4" max="4" width="7.625" style="4" customWidth="1"/>
    <col min="5" max="5" width="6.625" style="12" customWidth="1"/>
    <col min="6" max="6" width="6.375" style="12" customWidth="1"/>
    <col min="7" max="7" width="6.75" style="12" customWidth="1"/>
    <col min="8" max="16" width="6.875" style="4" customWidth="1"/>
    <col min="17" max="16384" width="10.625" style="4"/>
  </cols>
  <sheetData>
    <row r="1" spans="1:16" ht="34" x14ac:dyDescent="0.2">
      <c r="A1" s="5" t="s">
        <v>164</v>
      </c>
      <c r="B1" s="5" t="s">
        <v>163</v>
      </c>
      <c r="C1" s="7" t="s">
        <v>26</v>
      </c>
      <c r="D1" s="2" t="s">
        <v>43</v>
      </c>
      <c r="E1" s="13" t="s">
        <v>27</v>
      </c>
      <c r="F1" s="13" t="s">
        <v>160</v>
      </c>
      <c r="G1" s="13" t="s">
        <v>119</v>
      </c>
      <c r="H1" s="73" t="s">
        <v>83</v>
      </c>
      <c r="I1" s="73" t="s">
        <v>84</v>
      </c>
      <c r="J1" s="73" t="s">
        <v>85</v>
      </c>
      <c r="K1" s="73" t="s">
        <v>86</v>
      </c>
      <c r="L1" s="73" t="s">
        <v>87</v>
      </c>
      <c r="M1" s="73" t="s">
        <v>88</v>
      </c>
      <c r="N1" s="73" t="s">
        <v>89</v>
      </c>
      <c r="O1" s="73" t="s">
        <v>90</v>
      </c>
      <c r="P1" s="73" t="s">
        <v>91</v>
      </c>
    </row>
    <row r="2" spans="1:16" ht="17" x14ac:dyDescent="0.2">
      <c r="A2" s="4" t="s">
        <v>172</v>
      </c>
      <c r="B2" s="1" t="s">
        <v>53</v>
      </c>
      <c r="C2" s="9">
        <v>21561</v>
      </c>
      <c r="D2" s="1" t="s">
        <v>40</v>
      </c>
      <c r="E2" s="14">
        <f t="shared" ref="E2" ca="1" si="0">IF(MONTH(TODAY())&lt;MONTH(C2),ROUNDUP(((TODAY()-C2)/365),0),ROUNDDOWN(((TODAY()-C2)/365),0))</f>
        <v>66</v>
      </c>
      <c r="F2" s="14"/>
      <c r="G2" s="14"/>
    </row>
    <row r="3" spans="1:16" ht="17" x14ac:dyDescent="0.2">
      <c r="A3" s="4" t="s">
        <v>173</v>
      </c>
      <c r="B3" s="6" t="s">
        <v>17</v>
      </c>
      <c r="C3" s="8">
        <v>20205</v>
      </c>
      <c r="D3" s="1" t="s">
        <v>41</v>
      </c>
      <c r="E3" s="14">
        <f t="shared" ref="E3:E34" ca="1" si="1">IF(MONTH(TODAY())&lt;MONTH(C3),ROUNDUP(((TODAY()-C3)/365),0),ROUNDDOWN(((TODAY()-C3)/365),0))</f>
        <v>70</v>
      </c>
      <c r="F3" s="14">
        <v>1</v>
      </c>
      <c r="G3" s="14">
        <v>1</v>
      </c>
      <c r="H3" s="84" t="str">
        <f>IF($G3=4,"00:45.0",IF($G3=3,"00:50.0",IF($G3=2,"00:55.0","01:00.0")))</f>
        <v>01:00.0</v>
      </c>
      <c r="I3" s="84" t="str">
        <f>IF($G3=4,"00:48.0",IF($G3=3,"00:53.0",IF($G3=2,"00:58.0","01:05.0")))</f>
        <v>01:05.0</v>
      </c>
      <c r="J3" s="84" t="str">
        <f>IF($G3=4,"00:40.0",IF($G3=3,"00:45.0",IF($G3=2,"00:50.0","00:55.0")))</f>
        <v>00:55.0</v>
      </c>
      <c r="K3" s="84" t="str">
        <f>IF($G3=4,"00:35.0",IF($G3=3,"00:40.0",IF($G3=2,"00:45.0","00:50.0")))</f>
        <v>00:50.0</v>
      </c>
      <c r="L3" s="84" t="str">
        <f>IF($G3=4,"01:35.0",IF($G3=3,"01:45.0",IF($G3=2,"01:55.0","02:05.0")))</f>
        <v>02:05.0</v>
      </c>
      <c r="M3" s="84" t="str">
        <f>IF($G3=4,"01:45.0",IF($G3=3,"01:50.0",IF($G3=2,"01:55.0","02:00.0")))</f>
        <v>02:00.0</v>
      </c>
      <c r="N3" s="84" t="str">
        <f>IF($G3=4,"01:40.0",IF($G3=3,"01:50.0",IF($G3=2,"02:00.0","02:20.0")))</f>
        <v>02:20.0</v>
      </c>
      <c r="O3" s="84" t="str">
        <f>IF($G3=4,"01:20.0",IF($G3=3,"01:30.0",IF($G3=2,"01:40.0","01:50.0")))</f>
        <v>01:50.0</v>
      </c>
      <c r="P3" s="84" t="str">
        <f>IF($G3=4,"02:45.0",IF($G3=3,"03:00.0",IF($G3=2,"03:15.0","03:30.0")))</f>
        <v>03:30.0</v>
      </c>
    </row>
    <row r="4" spans="1:16" ht="17" x14ac:dyDescent="0.2">
      <c r="A4" s="4" t="s">
        <v>189</v>
      </c>
      <c r="B4" s="1" t="s">
        <v>42</v>
      </c>
      <c r="C4" s="9">
        <v>19998</v>
      </c>
      <c r="D4" s="1" t="s">
        <v>41</v>
      </c>
      <c r="E4" s="14">
        <f t="shared" ca="1" si="1"/>
        <v>71</v>
      </c>
      <c r="F4" s="14">
        <v>1</v>
      </c>
      <c r="G4" s="14">
        <v>1</v>
      </c>
      <c r="H4" s="84" t="str">
        <f>IF($G4=4,"00:45.0",IF($G4=3,"00:50.0",IF($G4=2,"00:55.0","01:00.0")))</f>
        <v>01:00.0</v>
      </c>
      <c r="I4" s="84" t="str">
        <f>IF($G4=4,"00:48.0",IF($G4=3,"00:53.0",IF($G4=2,"00:58.0","01:05.0")))</f>
        <v>01:05.0</v>
      </c>
      <c r="J4" s="84" t="str">
        <f>IF($G4=4,"00:40.0",IF($G4=3,"00:45.0",IF($G4=2,"00:50.0","00:55.0")))</f>
        <v>00:55.0</v>
      </c>
      <c r="K4" s="84" t="str">
        <f>IF($G4=4,"00:35.0",IF($G4=3,"00:40.0",IF($G4=2,"00:45.0","00:50.0")))</f>
        <v>00:50.0</v>
      </c>
      <c r="L4" s="84" t="str">
        <f>IF($G4=4,"01:35.0",IF($G4=3,"01:45.0",IF($G4=2,"01:55.0","02:05.0")))</f>
        <v>02:05.0</v>
      </c>
      <c r="M4" s="84" t="str">
        <f>IF($G4=4,"01:45.0",IF($G4=3,"01:50.0",IF($G4=2,"01:55.0","02:00.0")))</f>
        <v>02:00.0</v>
      </c>
      <c r="N4" s="84" t="str">
        <f>IF($G4=4,"01:40.0",IF($G4=3,"01:50.0",IF($G4=2,"02:00.0","02:20.0")))</f>
        <v>02:20.0</v>
      </c>
      <c r="O4" s="84" t="str">
        <f>IF($G4=4,"01:20.0",IF($G4=3,"01:30.0",IF($G4=2,"01:40.0","01:50.0")))</f>
        <v>01:50.0</v>
      </c>
      <c r="P4" s="84" t="str">
        <f>IF($G4=4,"02:45.0",IF($G4=3,"03:00.0",IF($G4=2,"03:15.0","03:30.0")))</f>
        <v>03:30.0</v>
      </c>
    </row>
    <row r="5" spans="1:16" ht="17" x14ac:dyDescent="0.2">
      <c r="A5" s="4" t="s">
        <v>192</v>
      </c>
      <c r="B5" s="4" t="s">
        <v>74</v>
      </c>
      <c r="C5" s="11">
        <v>27438</v>
      </c>
      <c r="D5" s="4" t="s">
        <v>41</v>
      </c>
      <c r="E5" s="14">
        <f t="shared" ca="1" si="1"/>
        <v>50</v>
      </c>
      <c r="F5" s="14"/>
      <c r="G5" s="14"/>
    </row>
    <row r="6" spans="1:16" ht="17" x14ac:dyDescent="0.2">
      <c r="A6" s="4" t="s">
        <v>202</v>
      </c>
      <c r="B6" s="6" t="s">
        <v>162</v>
      </c>
      <c r="C6" s="8">
        <v>21219</v>
      </c>
      <c r="D6" s="1" t="s">
        <v>40</v>
      </c>
      <c r="E6" s="14">
        <f t="shared" ca="1" si="1"/>
        <v>67</v>
      </c>
      <c r="F6" s="14">
        <v>1</v>
      </c>
      <c r="G6" s="14">
        <v>1</v>
      </c>
      <c r="H6" s="84" t="str">
        <f>IF($G6=4,"00:45.0",IF($G6=3,"00:50.0",IF($G6=2,"00:55.0","01:00.0")))</f>
        <v>01:00.0</v>
      </c>
      <c r="I6" s="84" t="str">
        <f>IF($G6=4,"00:48.0",IF($G6=3,"00:53.0",IF($G6=2,"00:58.0","01:05.0")))</f>
        <v>01:05.0</v>
      </c>
      <c r="J6" s="84" t="str">
        <f>IF($G6=4,"00:40.0",IF($G6=3,"00:45.0",IF($G6=2,"00:50.0","00:55.0")))</f>
        <v>00:55.0</v>
      </c>
      <c r="K6" s="84" t="str">
        <f>IF($G6=4,"00:35.0",IF($G6=3,"00:40.0",IF($G6=2,"00:45.0","00:50.0")))</f>
        <v>00:50.0</v>
      </c>
      <c r="L6" s="84" t="str">
        <f>IF($G6=4,"01:35.0",IF($G6=3,"01:45.0",IF($G6=2,"01:55.0","02:05.0")))</f>
        <v>02:05.0</v>
      </c>
      <c r="M6" s="84" t="str">
        <f>IF($G6=4,"01:45.0",IF($G6=3,"01:50.0",IF($G6=2,"01:55.0","02:00.0")))</f>
        <v>02:00.0</v>
      </c>
      <c r="N6" s="84" t="str">
        <f>IF($G6=4,"01:40.0",IF($G6=3,"01:50.0",IF($G6=2,"02:00.0","02:20.0")))</f>
        <v>02:20.0</v>
      </c>
      <c r="O6" s="84" t="str">
        <f>IF($G6=4,"01:20.0",IF($G6=3,"01:30.0",IF($G6=2,"01:40.0","01:50.0")))</f>
        <v>01:50.0</v>
      </c>
      <c r="P6" s="84" t="str">
        <f>IF($G6=4,"02:45.0",IF($G6=3,"03:00.0",IF($G6=2,"03:15.0","03:30.0")))</f>
        <v>03:30.0</v>
      </c>
    </row>
    <row r="7" spans="1:16" ht="17" x14ac:dyDescent="0.2">
      <c r="A7" s="4" t="s">
        <v>173</v>
      </c>
      <c r="B7" s="6" t="s">
        <v>145</v>
      </c>
      <c r="C7" s="8">
        <v>17717</v>
      </c>
      <c r="D7" s="1" t="s">
        <v>40</v>
      </c>
      <c r="E7" s="14">
        <f t="shared" ca="1" si="1"/>
        <v>77</v>
      </c>
      <c r="F7" s="14"/>
      <c r="G7" s="14"/>
    </row>
    <row r="8" spans="1:16" ht="17" x14ac:dyDescent="0.2">
      <c r="A8" s="4" t="s">
        <v>184</v>
      </c>
      <c r="B8" s="4" t="s">
        <v>133</v>
      </c>
      <c r="C8" s="11">
        <v>32447</v>
      </c>
      <c r="D8" s="4" t="s">
        <v>41</v>
      </c>
      <c r="E8" s="14">
        <f t="shared" ca="1" si="1"/>
        <v>37</v>
      </c>
      <c r="F8" s="14"/>
      <c r="G8" s="14"/>
    </row>
    <row r="9" spans="1:16" ht="17" x14ac:dyDescent="0.2">
      <c r="A9" s="4" t="s">
        <v>180</v>
      </c>
      <c r="B9" s="6" t="s">
        <v>16</v>
      </c>
      <c r="C9" s="8">
        <v>24980</v>
      </c>
      <c r="D9" s="1" t="s">
        <v>41</v>
      </c>
      <c r="E9" s="14">
        <f t="shared" ca="1" si="1"/>
        <v>57</v>
      </c>
      <c r="F9" s="14"/>
      <c r="G9" s="14"/>
    </row>
    <row r="10" spans="1:16" ht="17" x14ac:dyDescent="0.2">
      <c r="A10" s="4" t="s">
        <v>181</v>
      </c>
      <c r="B10" s="6" t="s">
        <v>238</v>
      </c>
      <c r="C10" s="8">
        <v>34124</v>
      </c>
      <c r="D10" s="1" t="s">
        <v>41</v>
      </c>
      <c r="E10" s="14">
        <f t="shared" ca="1" si="1"/>
        <v>32</v>
      </c>
      <c r="F10" s="14">
        <v>1</v>
      </c>
      <c r="G10" s="14">
        <v>2</v>
      </c>
      <c r="H10" s="84" t="str">
        <f t="shared" ref="H10:H11" si="2">IF($G10=4,"00:45.0",IF($G10=3,"00:50.0",IF($G10=2,"00:55.0","01:00.0")))</f>
        <v>00:55.0</v>
      </c>
      <c r="I10" s="84" t="str">
        <f t="shared" ref="I10:I11" si="3">IF($G10=4,"00:48.0",IF($G10=3,"00:53.0",IF($G10=2,"00:58.0","01:05.0")))</f>
        <v>00:58.0</v>
      </c>
      <c r="J10" s="84" t="str">
        <f t="shared" ref="J10:J11" si="4">IF($G10=4,"00:40.0",IF($G10=3,"00:45.0",IF($G10=2,"00:50.0","00:55.0")))</f>
        <v>00:50.0</v>
      </c>
      <c r="K10" s="84" t="str">
        <f t="shared" ref="K10:K11" si="5">IF($G10=4,"00:35.0",IF($G10=3,"00:40.0",IF($G10=2,"00:45.0","00:50.0")))</f>
        <v>00:45.0</v>
      </c>
      <c r="L10" s="84" t="str">
        <f t="shared" ref="L10:L11" si="6">IF($G10=4,"01:35.0",IF($G10=3,"01:45.0",IF($G10=2,"01:55.0","02:05.0")))</f>
        <v>01:55.0</v>
      </c>
      <c r="M10" s="84" t="str">
        <f t="shared" ref="M10:M11" si="7">IF($G10=4,"01:45.0",IF($G10=3,"01:50.0",IF($G10=2,"01:55.0","02:00.0")))</f>
        <v>01:55.0</v>
      </c>
      <c r="N10" s="84" t="str">
        <f t="shared" ref="N10:N11" si="8">IF($G10=4,"01:40.0",IF($G10=3,"01:50.0",IF($G10=2,"02:00.0","02:20.0")))</f>
        <v>02:00.0</v>
      </c>
      <c r="O10" s="84" t="str">
        <f t="shared" ref="O10:O11" si="9">IF($G10=4,"01:20.0",IF($G10=3,"01:30.0",IF($G10=2,"01:40.0","01:50.0")))</f>
        <v>01:40.0</v>
      </c>
      <c r="P10" s="84" t="str">
        <f t="shared" ref="P10:P11" si="10">IF($G10=4,"02:45.0",IF($G10=3,"03:00.0",IF($G10=2,"03:15.0","03:30.0")))</f>
        <v>03:15.0</v>
      </c>
    </row>
    <row r="11" spans="1:16" ht="17" x14ac:dyDescent="0.2">
      <c r="A11" s="4" t="s">
        <v>170</v>
      </c>
      <c r="B11" s="4" t="s">
        <v>131</v>
      </c>
      <c r="C11" s="11">
        <v>29802</v>
      </c>
      <c r="D11" s="4" t="s">
        <v>41</v>
      </c>
      <c r="E11" s="14">
        <f t="shared" ca="1" si="1"/>
        <v>44</v>
      </c>
      <c r="F11" s="14">
        <v>1</v>
      </c>
      <c r="G11" s="14">
        <v>2</v>
      </c>
      <c r="H11" s="84" t="str">
        <f t="shared" si="2"/>
        <v>00:55.0</v>
      </c>
      <c r="I11" s="84" t="str">
        <f t="shared" si="3"/>
        <v>00:58.0</v>
      </c>
      <c r="J11" s="84" t="str">
        <f t="shared" si="4"/>
        <v>00:50.0</v>
      </c>
      <c r="K11" s="84" t="str">
        <f t="shared" si="5"/>
        <v>00:45.0</v>
      </c>
      <c r="L11" s="84" t="str">
        <f t="shared" si="6"/>
        <v>01:55.0</v>
      </c>
      <c r="M11" s="84" t="str">
        <f t="shared" si="7"/>
        <v>01:55.0</v>
      </c>
      <c r="N11" s="84" t="str">
        <f t="shared" si="8"/>
        <v>02:00.0</v>
      </c>
      <c r="O11" s="84" t="str">
        <f t="shared" si="9"/>
        <v>01:40.0</v>
      </c>
      <c r="P11" s="84" t="str">
        <f t="shared" si="10"/>
        <v>03:15.0</v>
      </c>
    </row>
    <row r="12" spans="1:16" ht="17" x14ac:dyDescent="0.2">
      <c r="A12" s="4" t="s">
        <v>166</v>
      </c>
      <c r="B12" s="4" t="s">
        <v>121</v>
      </c>
      <c r="C12" s="11">
        <v>30290</v>
      </c>
      <c r="D12" s="4" t="s">
        <v>40</v>
      </c>
      <c r="E12" s="12">
        <f t="shared" ca="1" si="1"/>
        <v>43</v>
      </c>
    </row>
    <row r="13" spans="1:16" ht="17" x14ac:dyDescent="0.2">
      <c r="A13" s="4" t="s">
        <v>204</v>
      </c>
      <c r="B13" s="6" t="s">
        <v>78</v>
      </c>
      <c r="C13" s="8">
        <v>27124</v>
      </c>
      <c r="D13" s="1" t="s">
        <v>41</v>
      </c>
      <c r="E13" s="14">
        <f t="shared" ca="1" si="1"/>
        <v>51</v>
      </c>
      <c r="F13" s="14">
        <v>1</v>
      </c>
      <c r="G13" s="14">
        <v>2</v>
      </c>
      <c r="H13" s="84" t="str">
        <f t="shared" ref="H13:H15" si="11">IF($G13=4,"00:45.0",IF($G13=3,"00:50.0",IF($G13=2,"00:55.0","01:00.0")))</f>
        <v>00:55.0</v>
      </c>
      <c r="I13" s="84" t="str">
        <f t="shared" ref="I13:I15" si="12">IF($G13=4,"00:48.0",IF($G13=3,"00:53.0",IF($G13=2,"00:58.0","01:05.0")))</f>
        <v>00:58.0</v>
      </c>
      <c r="J13" s="84" t="str">
        <f t="shared" ref="J13:J15" si="13">IF($G13=4,"00:40.0",IF($G13=3,"00:45.0",IF($G13=2,"00:50.0","00:55.0")))</f>
        <v>00:50.0</v>
      </c>
      <c r="K13" s="84" t="str">
        <f t="shared" ref="K13:K15" si="14">IF($G13=4,"00:35.0",IF($G13=3,"00:40.0",IF($G13=2,"00:45.0","00:50.0")))</f>
        <v>00:45.0</v>
      </c>
      <c r="L13" s="84" t="str">
        <f t="shared" ref="L13:L15" si="15">IF($G13=4,"01:35.0",IF($G13=3,"01:45.0",IF($G13=2,"01:55.0","02:05.0")))</f>
        <v>01:55.0</v>
      </c>
      <c r="M13" s="84" t="str">
        <f t="shared" ref="M13:M15" si="16">IF($G13=4,"01:45.0",IF($G13=3,"01:50.0",IF($G13=2,"01:55.0","02:00.0")))</f>
        <v>01:55.0</v>
      </c>
      <c r="N13" s="84" t="str">
        <f t="shared" ref="N13:N15" si="17">IF($G13=4,"01:40.0",IF($G13=3,"01:50.0",IF($G13=2,"02:00.0","02:20.0")))</f>
        <v>02:00.0</v>
      </c>
      <c r="O13" s="84" t="str">
        <f t="shared" ref="O13:O15" si="18">IF($G13=4,"01:20.0",IF($G13=3,"01:30.0",IF($G13=2,"01:40.0","01:50.0")))</f>
        <v>01:40.0</v>
      </c>
      <c r="P13" s="84" t="str">
        <f t="shared" ref="P13:P15" si="19">IF($G13=4,"02:45.0",IF($G13=3,"03:00.0",IF($G13=2,"03:15.0","03:30.0")))</f>
        <v>03:15.0</v>
      </c>
    </row>
    <row r="14" spans="1:16" ht="17" x14ac:dyDescent="0.2">
      <c r="A14" s="4" t="s">
        <v>174</v>
      </c>
      <c r="B14" s="6" t="s">
        <v>79</v>
      </c>
      <c r="C14" s="8">
        <v>23574</v>
      </c>
      <c r="D14" s="1" t="s">
        <v>41</v>
      </c>
      <c r="E14" s="14">
        <f t="shared" ca="1" si="1"/>
        <v>61</v>
      </c>
      <c r="F14" s="14">
        <v>1</v>
      </c>
      <c r="G14" s="14">
        <v>2</v>
      </c>
      <c r="H14" s="84" t="str">
        <f t="shared" si="11"/>
        <v>00:55.0</v>
      </c>
      <c r="I14" s="84" t="str">
        <f t="shared" si="12"/>
        <v>00:58.0</v>
      </c>
      <c r="J14" s="84" t="str">
        <f t="shared" si="13"/>
        <v>00:50.0</v>
      </c>
      <c r="K14" s="84" t="str">
        <f t="shared" si="14"/>
        <v>00:45.0</v>
      </c>
      <c r="L14" s="84" t="str">
        <f t="shared" si="15"/>
        <v>01:55.0</v>
      </c>
      <c r="M14" s="84" t="str">
        <f t="shared" si="16"/>
        <v>01:55.0</v>
      </c>
      <c r="N14" s="84" t="str">
        <f t="shared" si="17"/>
        <v>02:00.0</v>
      </c>
      <c r="O14" s="84" t="str">
        <f t="shared" si="18"/>
        <v>01:40.0</v>
      </c>
      <c r="P14" s="84" t="str">
        <f t="shared" si="19"/>
        <v>03:15.0</v>
      </c>
    </row>
    <row r="15" spans="1:16" ht="17" x14ac:dyDescent="0.2">
      <c r="A15" s="4" t="s">
        <v>227</v>
      </c>
      <c r="B15" s="4" t="s">
        <v>69</v>
      </c>
      <c r="C15" s="11">
        <v>32749</v>
      </c>
      <c r="D15" s="4" t="s">
        <v>41</v>
      </c>
      <c r="E15" s="14">
        <f t="shared" ca="1" si="1"/>
        <v>35</v>
      </c>
      <c r="F15" s="14">
        <v>1</v>
      </c>
      <c r="G15" s="14">
        <v>2</v>
      </c>
      <c r="H15" s="84" t="str">
        <f t="shared" si="11"/>
        <v>00:55.0</v>
      </c>
      <c r="I15" s="84" t="str">
        <f t="shared" si="12"/>
        <v>00:58.0</v>
      </c>
      <c r="J15" s="84" t="str">
        <f t="shared" si="13"/>
        <v>00:50.0</v>
      </c>
      <c r="K15" s="84" t="str">
        <f t="shared" si="14"/>
        <v>00:45.0</v>
      </c>
      <c r="L15" s="84" t="str">
        <f t="shared" si="15"/>
        <v>01:55.0</v>
      </c>
      <c r="M15" s="84" t="str">
        <f t="shared" si="16"/>
        <v>01:55.0</v>
      </c>
      <c r="N15" s="84" t="str">
        <f t="shared" si="17"/>
        <v>02:00.0</v>
      </c>
      <c r="O15" s="84" t="str">
        <f t="shared" si="18"/>
        <v>01:40.0</v>
      </c>
      <c r="P15" s="84" t="str">
        <f t="shared" si="19"/>
        <v>03:15.0</v>
      </c>
    </row>
    <row r="16" spans="1:16" ht="17" x14ac:dyDescent="0.2">
      <c r="A16" s="4" t="s">
        <v>187</v>
      </c>
      <c r="B16" s="6" t="s">
        <v>12</v>
      </c>
      <c r="C16" s="8">
        <v>32919</v>
      </c>
      <c r="D16" s="1" t="s">
        <v>41</v>
      </c>
      <c r="E16" s="14">
        <f t="shared" ca="1" si="1"/>
        <v>35</v>
      </c>
      <c r="F16" s="14"/>
      <c r="G16" s="14"/>
    </row>
    <row r="17" spans="1:16" ht="17" x14ac:dyDescent="0.2">
      <c r="A17" s="4" t="s">
        <v>188</v>
      </c>
      <c r="B17" s="1" t="s">
        <v>39</v>
      </c>
      <c r="C17" s="9">
        <v>27049</v>
      </c>
      <c r="D17" s="1" t="s">
        <v>41</v>
      </c>
      <c r="E17" s="14">
        <f t="shared" ca="1" si="1"/>
        <v>51</v>
      </c>
      <c r="F17" s="14"/>
      <c r="G17" s="14"/>
    </row>
    <row r="18" spans="1:16" ht="17" x14ac:dyDescent="0.2">
      <c r="A18" s="4" t="s">
        <v>179</v>
      </c>
      <c r="B18" s="6" t="s">
        <v>135</v>
      </c>
      <c r="C18" s="8">
        <v>26108</v>
      </c>
      <c r="D18" s="1" t="s">
        <v>41</v>
      </c>
      <c r="E18" s="14">
        <f t="shared" ca="1" si="1"/>
        <v>54</v>
      </c>
      <c r="F18" s="14">
        <v>1</v>
      </c>
      <c r="G18" s="14">
        <v>2</v>
      </c>
      <c r="H18" s="84" t="str">
        <f t="shared" ref="H18:H19" si="20">IF($G18=4,"00:45.0",IF($G18=3,"00:50.0",IF($G18=2,"00:55.0","01:00.0")))</f>
        <v>00:55.0</v>
      </c>
      <c r="I18" s="84" t="str">
        <f t="shared" ref="I18:I19" si="21">IF($G18=4,"00:48.0",IF($G18=3,"00:53.0",IF($G18=2,"00:58.0","01:05.0")))</f>
        <v>00:58.0</v>
      </c>
      <c r="J18" s="84" t="str">
        <f t="shared" ref="J18:J19" si="22">IF($G18=4,"00:40.0",IF($G18=3,"00:45.0",IF($G18=2,"00:50.0","00:55.0")))</f>
        <v>00:50.0</v>
      </c>
      <c r="K18" s="84" t="str">
        <f t="shared" ref="K18:K19" si="23">IF($G18=4,"00:35.0",IF($G18=3,"00:40.0",IF($G18=2,"00:45.0","00:50.0")))</f>
        <v>00:45.0</v>
      </c>
      <c r="L18" s="84" t="str">
        <f t="shared" ref="L18:L19" si="24">IF($G18=4,"01:35.0",IF($G18=3,"01:45.0",IF($G18=2,"01:55.0","02:05.0")))</f>
        <v>01:55.0</v>
      </c>
      <c r="M18" s="84" t="str">
        <f t="shared" ref="M18:M19" si="25">IF($G18=4,"01:45.0",IF($G18=3,"01:50.0",IF($G18=2,"01:55.0","02:00.0")))</f>
        <v>01:55.0</v>
      </c>
      <c r="N18" s="84" t="str">
        <f t="shared" ref="N18:N19" si="26">IF($G18=4,"01:40.0",IF($G18=3,"01:50.0",IF($G18=2,"02:00.0","02:20.0")))</f>
        <v>02:00.0</v>
      </c>
      <c r="O18" s="84" t="str">
        <f t="shared" ref="O18:O19" si="27">IF($G18=4,"01:20.0",IF($G18=3,"01:30.0",IF($G18=2,"01:40.0","01:50.0")))</f>
        <v>01:40.0</v>
      </c>
      <c r="P18" s="84" t="str">
        <f t="shared" ref="P18:P19" si="28">IF($G18=4,"02:45.0",IF($G18=3,"03:00.0",IF($G18=2,"03:15.0","03:30.0")))</f>
        <v>03:15.0</v>
      </c>
    </row>
    <row r="19" spans="1:16" ht="17" x14ac:dyDescent="0.2">
      <c r="A19" s="4" t="s">
        <v>190</v>
      </c>
      <c r="B19" s="6" t="s">
        <v>19</v>
      </c>
      <c r="C19" s="8">
        <v>20001</v>
      </c>
      <c r="D19" s="1" t="s">
        <v>40</v>
      </c>
      <c r="E19" s="14">
        <f t="shared" ca="1" si="1"/>
        <v>71</v>
      </c>
      <c r="F19" s="14">
        <v>1</v>
      </c>
      <c r="G19" s="14">
        <v>2</v>
      </c>
      <c r="H19" s="84" t="str">
        <f t="shared" si="20"/>
        <v>00:55.0</v>
      </c>
      <c r="I19" s="84" t="str">
        <f t="shared" si="21"/>
        <v>00:58.0</v>
      </c>
      <c r="J19" s="84" t="str">
        <f t="shared" si="22"/>
        <v>00:50.0</v>
      </c>
      <c r="K19" s="84" t="str">
        <f t="shared" si="23"/>
        <v>00:45.0</v>
      </c>
      <c r="L19" s="84" t="str">
        <f t="shared" si="24"/>
        <v>01:55.0</v>
      </c>
      <c r="M19" s="84" t="str">
        <f t="shared" si="25"/>
        <v>01:55.0</v>
      </c>
      <c r="N19" s="84" t="str">
        <f t="shared" si="26"/>
        <v>02:00.0</v>
      </c>
      <c r="O19" s="84" t="str">
        <f t="shared" si="27"/>
        <v>01:40.0</v>
      </c>
      <c r="P19" s="84" t="str">
        <f t="shared" si="28"/>
        <v>03:15.0</v>
      </c>
    </row>
    <row r="20" spans="1:16" ht="17" x14ac:dyDescent="0.2">
      <c r="A20" s="4" t="s">
        <v>181</v>
      </c>
      <c r="B20" s="4" t="s">
        <v>154</v>
      </c>
      <c r="C20" s="11">
        <v>23637</v>
      </c>
      <c r="D20" s="4" t="s">
        <v>41</v>
      </c>
      <c r="E20" s="14">
        <f t="shared" ca="1" si="1"/>
        <v>61</v>
      </c>
      <c r="F20" s="14"/>
      <c r="G20" s="14"/>
    </row>
    <row r="21" spans="1:16" ht="17" x14ac:dyDescent="0.2">
      <c r="A21" s="4" t="s">
        <v>216</v>
      </c>
      <c r="B21" s="6" t="s">
        <v>21</v>
      </c>
      <c r="C21" s="8">
        <v>21970</v>
      </c>
      <c r="D21" s="1" t="s">
        <v>40</v>
      </c>
      <c r="E21" s="14">
        <f t="shared" ca="1" si="1"/>
        <v>65</v>
      </c>
      <c r="F21" s="14">
        <v>1</v>
      </c>
      <c r="G21" s="14">
        <v>2</v>
      </c>
      <c r="H21" s="84" t="str">
        <f t="shared" ref="H21:H25" si="29">IF($G21=4,"00:45.0",IF($G21=3,"00:50.0",IF($G21=2,"00:55.0","01:00.0")))</f>
        <v>00:55.0</v>
      </c>
      <c r="I21" s="84" t="str">
        <f t="shared" ref="I21:I25" si="30">IF($G21=4,"00:48.0",IF($G21=3,"00:53.0",IF($G21=2,"00:58.0","01:05.0")))</f>
        <v>00:58.0</v>
      </c>
      <c r="J21" s="84" t="str">
        <f t="shared" ref="J21:J25" si="31">IF($G21=4,"00:40.0",IF($G21=3,"00:45.0",IF($G21=2,"00:50.0","00:55.0")))</f>
        <v>00:50.0</v>
      </c>
      <c r="K21" s="84" t="str">
        <f t="shared" ref="K21:K25" si="32">IF($G21=4,"00:35.0",IF($G21=3,"00:40.0",IF($G21=2,"00:45.0","00:50.0")))</f>
        <v>00:45.0</v>
      </c>
      <c r="L21" s="84" t="str">
        <f t="shared" ref="L21:L25" si="33">IF($G21=4,"01:35.0",IF($G21=3,"01:45.0",IF($G21=2,"01:55.0","02:05.0")))</f>
        <v>01:55.0</v>
      </c>
      <c r="M21" s="84" t="str">
        <f t="shared" ref="M21:M25" si="34">IF($G21=4,"01:45.0",IF($G21=3,"01:50.0",IF($G21=2,"01:55.0","02:00.0")))</f>
        <v>01:55.0</v>
      </c>
      <c r="N21" s="84" t="str">
        <f t="shared" ref="N21:N25" si="35">IF($G21=4,"01:40.0",IF($G21=3,"01:50.0",IF($G21=2,"02:00.0","02:20.0")))</f>
        <v>02:00.0</v>
      </c>
      <c r="O21" s="84" t="str">
        <f t="shared" ref="O21:O25" si="36">IF($G21=4,"01:20.0",IF($G21=3,"01:30.0",IF($G21=2,"01:40.0","01:50.0")))</f>
        <v>01:40.0</v>
      </c>
      <c r="P21" s="84" t="str">
        <f t="shared" ref="P21:P25" si="37">IF($G21=4,"02:45.0",IF($G21=3,"03:00.0",IF($G21=2,"03:15.0","03:30.0")))</f>
        <v>03:15.0</v>
      </c>
    </row>
    <row r="22" spans="1:16" ht="17" x14ac:dyDescent="0.2">
      <c r="A22" s="4" t="s">
        <v>200</v>
      </c>
      <c r="B22" s="6" t="s">
        <v>24</v>
      </c>
      <c r="C22" s="8">
        <v>25680</v>
      </c>
      <c r="D22" s="1" t="s">
        <v>40</v>
      </c>
      <c r="E22" s="14">
        <f t="shared" ca="1" si="1"/>
        <v>55</v>
      </c>
      <c r="F22" s="14">
        <v>1</v>
      </c>
      <c r="G22" s="14">
        <v>2</v>
      </c>
      <c r="H22" s="84" t="str">
        <f t="shared" si="29"/>
        <v>00:55.0</v>
      </c>
      <c r="I22" s="84" t="str">
        <f t="shared" si="30"/>
        <v>00:58.0</v>
      </c>
      <c r="J22" s="84" t="str">
        <f t="shared" si="31"/>
        <v>00:50.0</v>
      </c>
      <c r="K22" s="84" t="str">
        <f t="shared" si="32"/>
        <v>00:45.0</v>
      </c>
      <c r="L22" s="84" t="str">
        <f t="shared" si="33"/>
        <v>01:55.0</v>
      </c>
      <c r="M22" s="84" t="str">
        <f t="shared" si="34"/>
        <v>01:55.0</v>
      </c>
      <c r="N22" s="84" t="str">
        <f t="shared" si="35"/>
        <v>02:00.0</v>
      </c>
      <c r="O22" s="84" t="str">
        <f t="shared" si="36"/>
        <v>01:40.0</v>
      </c>
      <c r="P22" s="84" t="str">
        <f t="shared" si="37"/>
        <v>03:15.0</v>
      </c>
    </row>
    <row r="23" spans="1:16" ht="17" x14ac:dyDescent="0.2">
      <c r="A23" s="4" t="s">
        <v>196</v>
      </c>
      <c r="B23" s="1" t="s">
        <v>37</v>
      </c>
      <c r="C23" s="9">
        <v>21969</v>
      </c>
      <c r="D23" s="1" t="s">
        <v>41</v>
      </c>
      <c r="E23" s="14">
        <f t="shared" ca="1" si="1"/>
        <v>65</v>
      </c>
      <c r="F23" s="14">
        <v>1</v>
      </c>
      <c r="G23" s="14">
        <v>2</v>
      </c>
      <c r="H23" s="84" t="str">
        <f t="shared" si="29"/>
        <v>00:55.0</v>
      </c>
      <c r="I23" s="84" t="str">
        <f t="shared" si="30"/>
        <v>00:58.0</v>
      </c>
      <c r="J23" s="84" t="str">
        <f t="shared" si="31"/>
        <v>00:50.0</v>
      </c>
      <c r="K23" s="84" t="str">
        <f t="shared" si="32"/>
        <v>00:45.0</v>
      </c>
      <c r="L23" s="84" t="str">
        <f t="shared" si="33"/>
        <v>01:55.0</v>
      </c>
      <c r="M23" s="84" t="str">
        <f t="shared" si="34"/>
        <v>01:55.0</v>
      </c>
      <c r="N23" s="84" t="str">
        <f t="shared" si="35"/>
        <v>02:00.0</v>
      </c>
      <c r="O23" s="84" t="str">
        <f t="shared" si="36"/>
        <v>01:40.0</v>
      </c>
      <c r="P23" s="84" t="str">
        <f t="shared" si="37"/>
        <v>03:15.0</v>
      </c>
    </row>
    <row r="24" spans="1:16" ht="17" x14ac:dyDescent="0.2">
      <c r="A24" s="4" t="s">
        <v>230</v>
      </c>
      <c r="B24" s="1" t="s">
        <v>229</v>
      </c>
      <c r="C24" s="9">
        <v>34380</v>
      </c>
      <c r="D24" s="1" t="s">
        <v>40</v>
      </c>
      <c r="E24" s="14">
        <f t="shared" ca="1" si="1"/>
        <v>31</v>
      </c>
      <c r="F24" s="14">
        <v>1</v>
      </c>
      <c r="G24" s="14">
        <v>3</v>
      </c>
      <c r="H24" s="84" t="str">
        <f t="shared" si="29"/>
        <v>00:50.0</v>
      </c>
      <c r="I24" s="84" t="str">
        <f t="shared" si="30"/>
        <v>00:53.0</v>
      </c>
      <c r="J24" s="84" t="str">
        <f t="shared" si="31"/>
        <v>00:45.0</v>
      </c>
      <c r="K24" s="84" t="str">
        <f t="shared" si="32"/>
        <v>00:40.0</v>
      </c>
      <c r="L24" s="84" t="str">
        <f t="shared" si="33"/>
        <v>01:45.0</v>
      </c>
      <c r="M24" s="84" t="str">
        <f t="shared" si="34"/>
        <v>01:50.0</v>
      </c>
      <c r="N24" s="84" t="str">
        <f t="shared" si="35"/>
        <v>01:50.0</v>
      </c>
      <c r="O24" s="84" t="str">
        <f t="shared" si="36"/>
        <v>01:30.0</v>
      </c>
      <c r="P24" s="84" t="str">
        <f t="shared" si="37"/>
        <v>03:00.0</v>
      </c>
    </row>
    <row r="25" spans="1:16" ht="17" x14ac:dyDescent="0.2">
      <c r="A25" s="4" t="s">
        <v>193</v>
      </c>
      <c r="B25" s="4" t="s">
        <v>147</v>
      </c>
      <c r="C25" s="11">
        <v>24661</v>
      </c>
      <c r="D25" s="4" t="s">
        <v>41</v>
      </c>
      <c r="E25" s="14">
        <f t="shared" ca="1" si="1"/>
        <v>58</v>
      </c>
      <c r="F25" s="14">
        <v>1</v>
      </c>
      <c r="G25" s="14">
        <v>3</v>
      </c>
      <c r="H25" s="84" t="str">
        <f t="shared" si="29"/>
        <v>00:50.0</v>
      </c>
      <c r="I25" s="84" t="str">
        <f t="shared" si="30"/>
        <v>00:53.0</v>
      </c>
      <c r="J25" s="84" t="str">
        <f t="shared" si="31"/>
        <v>00:45.0</v>
      </c>
      <c r="K25" s="84" t="str">
        <f t="shared" si="32"/>
        <v>00:40.0</v>
      </c>
      <c r="L25" s="84" t="str">
        <f t="shared" si="33"/>
        <v>01:45.0</v>
      </c>
      <c r="M25" s="84" t="str">
        <f t="shared" si="34"/>
        <v>01:50.0</v>
      </c>
      <c r="N25" s="84" t="str">
        <f t="shared" si="35"/>
        <v>01:50.0</v>
      </c>
      <c r="O25" s="84" t="str">
        <f t="shared" si="36"/>
        <v>01:30.0</v>
      </c>
      <c r="P25" s="84" t="str">
        <f t="shared" si="37"/>
        <v>03:00.0</v>
      </c>
    </row>
    <row r="26" spans="1:16" ht="17" x14ac:dyDescent="0.2">
      <c r="A26" s="4" t="s">
        <v>220</v>
      </c>
      <c r="B26" s="6" t="s">
        <v>23</v>
      </c>
      <c r="C26" s="8">
        <v>21711</v>
      </c>
      <c r="D26" s="1" t="s">
        <v>40</v>
      </c>
      <c r="E26" s="14">
        <f t="shared" ca="1" si="1"/>
        <v>66</v>
      </c>
      <c r="F26" s="14"/>
      <c r="G26" s="14"/>
    </row>
    <row r="27" spans="1:16" ht="17" x14ac:dyDescent="0.2">
      <c r="A27" s="4" t="s">
        <v>215</v>
      </c>
      <c r="B27" s="6" t="s">
        <v>13</v>
      </c>
      <c r="C27" s="8">
        <v>23531</v>
      </c>
      <c r="D27" s="1" t="s">
        <v>41</v>
      </c>
      <c r="E27" s="14">
        <f t="shared" ca="1" si="1"/>
        <v>61</v>
      </c>
      <c r="F27" s="14">
        <v>1</v>
      </c>
      <c r="G27" s="14">
        <v>3</v>
      </c>
      <c r="H27" s="84" t="str">
        <f>IF($G27=4,"00:45.0",IF($G27=3,"00:50.0",IF($G27=2,"00:55.0","01:00.0")))</f>
        <v>00:50.0</v>
      </c>
      <c r="I27" s="84" t="str">
        <f>IF($G27=4,"00:48.0",IF($G27=3,"00:53.0",IF($G27=2,"00:58.0","01:05.0")))</f>
        <v>00:53.0</v>
      </c>
      <c r="J27" s="84" t="str">
        <f>IF($G27=4,"00:40.0",IF($G27=3,"00:45.0",IF($G27=2,"00:50.0","00:55.0")))</f>
        <v>00:45.0</v>
      </c>
      <c r="K27" s="84" t="str">
        <f>IF($G27=4,"00:35.0",IF($G27=3,"00:40.0",IF($G27=2,"00:45.0","00:50.0")))</f>
        <v>00:40.0</v>
      </c>
      <c r="L27" s="84" t="str">
        <f>IF($G27=4,"01:35.0",IF($G27=3,"01:45.0",IF($G27=2,"01:55.0","02:05.0")))</f>
        <v>01:45.0</v>
      </c>
      <c r="M27" s="84" t="str">
        <f>IF($G27=4,"01:45.0",IF($G27=3,"01:50.0",IF($G27=2,"01:55.0","02:00.0")))</f>
        <v>01:50.0</v>
      </c>
      <c r="N27" s="84" t="str">
        <f>IF($G27=4,"01:40.0",IF($G27=3,"01:50.0",IF($G27=2,"02:00.0","02:20.0")))</f>
        <v>01:50.0</v>
      </c>
      <c r="O27" s="84" t="str">
        <f>IF($G27=4,"01:20.0",IF($G27=3,"01:30.0",IF($G27=2,"01:40.0","01:50.0")))</f>
        <v>01:30.0</v>
      </c>
      <c r="P27" s="84" t="str">
        <f>IF($G27=4,"02:45.0",IF($G27=3,"03:00.0",IF($G27=2,"03:15.0","03:30.0")))</f>
        <v>03:00.0</v>
      </c>
    </row>
    <row r="28" spans="1:16" ht="17" x14ac:dyDescent="0.2">
      <c r="A28" s="4" t="s">
        <v>206</v>
      </c>
      <c r="B28" s="6" t="s">
        <v>15</v>
      </c>
      <c r="C28" s="8">
        <v>24259</v>
      </c>
      <c r="D28" s="1" t="s">
        <v>41</v>
      </c>
      <c r="E28" s="14">
        <f t="shared" ca="1" si="1"/>
        <v>59</v>
      </c>
      <c r="F28" s="14"/>
      <c r="G28" s="14"/>
    </row>
    <row r="29" spans="1:16" ht="17" x14ac:dyDescent="0.2">
      <c r="A29" s="4" t="s">
        <v>207</v>
      </c>
      <c r="B29" s="6" t="s">
        <v>130</v>
      </c>
      <c r="C29" s="8">
        <v>23095</v>
      </c>
      <c r="D29" s="1" t="s">
        <v>40</v>
      </c>
      <c r="E29" s="14">
        <f t="shared" ca="1" si="1"/>
        <v>62</v>
      </c>
      <c r="F29" s="14">
        <v>1</v>
      </c>
      <c r="G29" s="14">
        <v>3</v>
      </c>
      <c r="H29" s="84" t="str">
        <f>IF($G29=4,"00:45.0",IF($G29=3,"00:50.0",IF($G29=2,"00:55.0","01:00.0")))</f>
        <v>00:50.0</v>
      </c>
      <c r="I29" s="84" t="str">
        <f>IF($G29=4,"00:48.0",IF($G29=3,"00:53.0",IF($G29=2,"00:58.0","01:05.0")))</f>
        <v>00:53.0</v>
      </c>
      <c r="J29" s="84" t="str">
        <f>IF($G29=4,"00:40.0",IF($G29=3,"00:45.0",IF($G29=2,"00:50.0","00:55.0")))</f>
        <v>00:45.0</v>
      </c>
      <c r="K29" s="84" t="str">
        <f>IF($G29=4,"00:35.0",IF($G29=3,"00:40.0",IF($G29=2,"00:45.0","00:50.0")))</f>
        <v>00:40.0</v>
      </c>
      <c r="L29" s="84" t="str">
        <f>IF($G29=4,"01:35.0",IF($G29=3,"01:45.0",IF($G29=2,"01:55.0","02:05.0")))</f>
        <v>01:45.0</v>
      </c>
      <c r="M29" s="84" t="str">
        <f>IF($G29=4,"01:45.0",IF($G29=3,"01:50.0",IF($G29=2,"01:55.0","02:00.0")))</f>
        <v>01:50.0</v>
      </c>
      <c r="N29" s="84" t="str">
        <f>IF($G29=4,"01:40.0",IF($G29=3,"01:50.0",IF($G29=2,"02:00.0","02:20.0")))</f>
        <v>01:50.0</v>
      </c>
      <c r="O29" s="84" t="str">
        <f>IF($G29=4,"01:20.0",IF($G29=3,"01:30.0",IF($G29=2,"01:40.0","01:50.0")))</f>
        <v>01:30.0</v>
      </c>
      <c r="P29" s="84" t="str">
        <f>IF($G29=4,"02:45.0",IF($G29=3,"03:00.0",IF($G29=2,"03:15.0","03:30.0")))</f>
        <v>03:00.0</v>
      </c>
    </row>
    <row r="30" spans="1:16" ht="17" x14ac:dyDescent="0.2">
      <c r="A30" s="4" t="s">
        <v>222</v>
      </c>
      <c r="B30" s="6" t="s">
        <v>148</v>
      </c>
      <c r="C30" s="8">
        <v>29329</v>
      </c>
      <c r="D30" s="1" t="s">
        <v>40</v>
      </c>
      <c r="E30" s="14">
        <f t="shared" ca="1" si="1"/>
        <v>45</v>
      </c>
      <c r="F30" s="14"/>
      <c r="G30" s="14"/>
    </row>
    <row r="31" spans="1:16" ht="17" x14ac:dyDescent="0.2">
      <c r="A31" s="4" t="s">
        <v>195</v>
      </c>
      <c r="B31" s="4" t="s">
        <v>149</v>
      </c>
      <c r="C31" s="11">
        <v>29665</v>
      </c>
      <c r="D31" s="4" t="s">
        <v>40</v>
      </c>
      <c r="E31" s="14">
        <f t="shared" ca="1" si="1"/>
        <v>44</v>
      </c>
      <c r="F31" s="14"/>
      <c r="G31" s="14"/>
    </row>
    <row r="32" spans="1:16" ht="17" x14ac:dyDescent="0.2">
      <c r="A32" s="4" t="s">
        <v>201</v>
      </c>
      <c r="B32" s="6" t="s">
        <v>161</v>
      </c>
      <c r="C32" s="8">
        <v>22979</v>
      </c>
      <c r="D32" s="1" t="s">
        <v>40</v>
      </c>
      <c r="E32" s="14">
        <f t="shared" ca="1" si="1"/>
        <v>63</v>
      </c>
      <c r="F32" s="14"/>
      <c r="G32" s="14"/>
    </row>
    <row r="33" spans="1:16" ht="17" x14ac:dyDescent="0.2">
      <c r="A33" s="4" t="s">
        <v>209</v>
      </c>
      <c r="B33" s="6" t="s">
        <v>140</v>
      </c>
      <c r="C33" s="8">
        <v>33893</v>
      </c>
      <c r="D33" s="1" t="s">
        <v>41</v>
      </c>
      <c r="E33" s="14">
        <f t="shared" ca="1" si="1"/>
        <v>33</v>
      </c>
      <c r="F33" s="14"/>
      <c r="G33" s="14"/>
    </row>
    <row r="34" spans="1:16" ht="17" x14ac:dyDescent="0.2">
      <c r="A34" s="4" t="s">
        <v>208</v>
      </c>
      <c r="B34" s="6" t="s">
        <v>134</v>
      </c>
      <c r="C34" s="8">
        <v>25195</v>
      </c>
      <c r="D34" s="1" t="s">
        <v>40</v>
      </c>
      <c r="E34" s="14">
        <f t="shared" ca="1" si="1"/>
        <v>57</v>
      </c>
      <c r="F34" s="14">
        <v>1</v>
      </c>
      <c r="G34" s="14">
        <v>3</v>
      </c>
      <c r="H34" s="84" t="str">
        <f>IF($G34=4,"00:45.0",IF($G34=3,"00:50.0",IF($G34=2,"00:55.0","01:00.0")))</f>
        <v>00:50.0</v>
      </c>
      <c r="I34" s="84" t="str">
        <f>IF($G34=4,"00:48.0",IF($G34=3,"00:53.0",IF($G34=2,"00:58.0","01:05.0")))</f>
        <v>00:53.0</v>
      </c>
      <c r="J34" s="84" t="str">
        <f>IF($G34=4,"00:40.0",IF($G34=3,"00:45.0",IF($G34=2,"00:50.0","00:55.0")))</f>
        <v>00:45.0</v>
      </c>
      <c r="K34" s="84" t="str">
        <f>IF($G34=4,"00:35.0",IF($G34=3,"00:40.0",IF($G34=2,"00:45.0","00:50.0")))</f>
        <v>00:40.0</v>
      </c>
      <c r="L34" s="84" t="str">
        <f>IF($G34=4,"01:35.0",IF($G34=3,"01:45.0",IF($G34=2,"01:55.0","02:05.0")))</f>
        <v>01:45.0</v>
      </c>
      <c r="M34" s="84" t="str">
        <f>IF($G34=4,"01:45.0",IF($G34=3,"01:50.0",IF($G34=2,"01:55.0","02:00.0")))</f>
        <v>01:50.0</v>
      </c>
      <c r="N34" s="84" t="str">
        <f>IF($G34=4,"01:40.0",IF($G34=3,"01:50.0",IF($G34=2,"02:00.0","02:20.0")))</f>
        <v>01:50.0</v>
      </c>
      <c r="O34" s="84" t="str">
        <f>IF($G34=4,"01:20.0",IF($G34=3,"01:30.0",IF($G34=2,"01:40.0","01:50.0")))</f>
        <v>01:30.0</v>
      </c>
      <c r="P34" s="84" t="str">
        <f>IF($G34=4,"02:45.0",IF($G34=3,"03:00.0",IF($G34=2,"03:15.0","03:30.0")))</f>
        <v>03:00.0</v>
      </c>
    </row>
    <row r="35" spans="1:16" ht="17" x14ac:dyDescent="0.2">
      <c r="A35" s="4" t="s">
        <v>234</v>
      </c>
      <c r="B35" s="4" t="s">
        <v>67</v>
      </c>
      <c r="C35" s="11">
        <v>22508</v>
      </c>
      <c r="D35" s="4" t="s">
        <v>41</v>
      </c>
      <c r="E35" s="14">
        <f t="shared" ref="E35:E66" ca="1" si="38">IF(MONTH(TODAY())&lt;MONTH(C35),ROUNDUP(((TODAY()-C35)/365),0),ROUNDDOWN(((TODAY()-C35)/365),0))</f>
        <v>64</v>
      </c>
      <c r="F35" s="14"/>
      <c r="G35" s="14"/>
    </row>
    <row r="36" spans="1:16" ht="17" x14ac:dyDescent="0.2">
      <c r="A36" s="4" t="s">
        <v>66</v>
      </c>
      <c r="B36" s="4" t="s">
        <v>68</v>
      </c>
      <c r="C36" s="11">
        <v>25977</v>
      </c>
      <c r="D36" s="4" t="s">
        <v>40</v>
      </c>
      <c r="E36" s="14">
        <f t="shared" ca="1" si="38"/>
        <v>54</v>
      </c>
      <c r="F36" s="14"/>
      <c r="G36" s="14"/>
    </row>
    <row r="37" spans="1:16" ht="17" x14ac:dyDescent="0.2">
      <c r="A37" s="4" t="s">
        <v>171</v>
      </c>
      <c r="B37" s="6" t="s">
        <v>18</v>
      </c>
      <c r="C37" s="8">
        <v>24336</v>
      </c>
      <c r="D37" s="1" t="s">
        <v>40</v>
      </c>
      <c r="E37" s="14">
        <f t="shared" ca="1" si="38"/>
        <v>59</v>
      </c>
      <c r="F37" s="14">
        <v>1</v>
      </c>
      <c r="G37" s="14">
        <v>3</v>
      </c>
      <c r="H37" s="84" t="str">
        <f>IF($G37=4,"00:45.0",IF($G37=3,"00:50.0",IF($G37=2,"00:55.0","01:00.0")))</f>
        <v>00:50.0</v>
      </c>
      <c r="I37" s="84" t="str">
        <f>IF($G37=4,"00:48.0",IF($G37=3,"00:53.0",IF($G37=2,"00:58.0","01:05.0")))</f>
        <v>00:53.0</v>
      </c>
      <c r="J37" s="84" t="str">
        <f>IF($G37=4,"00:40.0",IF($G37=3,"00:45.0",IF($G37=2,"00:50.0","00:55.0")))</f>
        <v>00:45.0</v>
      </c>
      <c r="K37" s="84" t="str">
        <f>IF($G37=4,"00:35.0",IF($G37=3,"00:40.0",IF($G37=2,"00:45.0","00:50.0")))</f>
        <v>00:40.0</v>
      </c>
      <c r="L37" s="84" t="str">
        <f>IF($G37=4,"01:35.0",IF($G37=3,"01:45.0",IF($G37=2,"01:55.0","02:05.0")))</f>
        <v>01:45.0</v>
      </c>
      <c r="M37" s="84" t="str">
        <f>IF($G37=4,"01:45.0",IF($G37=3,"01:50.0",IF($G37=2,"01:55.0","02:00.0")))</f>
        <v>01:50.0</v>
      </c>
      <c r="N37" s="84" t="str">
        <f>IF($G37=4,"01:40.0",IF($G37=3,"01:50.0",IF($G37=2,"02:00.0","02:20.0")))</f>
        <v>01:50.0</v>
      </c>
      <c r="O37" s="84" t="str">
        <f>IF($G37=4,"01:20.0",IF($G37=3,"01:30.0",IF($G37=2,"01:40.0","01:50.0")))</f>
        <v>01:30.0</v>
      </c>
      <c r="P37" s="84" t="str">
        <f>IF($G37=4,"02:45.0",IF($G37=3,"03:00.0",IF($G37=2,"03:15.0","03:30.0")))</f>
        <v>03:00.0</v>
      </c>
    </row>
    <row r="38" spans="1:16" ht="17" x14ac:dyDescent="0.2">
      <c r="A38" s="4" t="s">
        <v>219</v>
      </c>
      <c r="B38" s="6" t="s">
        <v>80</v>
      </c>
      <c r="C38" s="8">
        <v>33631</v>
      </c>
      <c r="D38" s="1" t="s">
        <v>41</v>
      </c>
      <c r="E38" s="14">
        <f t="shared" ca="1" si="38"/>
        <v>33</v>
      </c>
      <c r="F38" s="14"/>
      <c r="G38" s="14"/>
    </row>
    <row r="39" spans="1:16" ht="17" x14ac:dyDescent="0.2">
      <c r="A39" s="4" t="s">
        <v>226</v>
      </c>
      <c r="B39" s="6" t="s">
        <v>156</v>
      </c>
      <c r="C39" s="8">
        <v>24966</v>
      </c>
      <c r="D39" s="1" t="s">
        <v>40</v>
      </c>
      <c r="E39" s="14">
        <f t="shared" ca="1" si="38"/>
        <v>57</v>
      </c>
      <c r="F39" s="14"/>
      <c r="G39" s="14"/>
    </row>
    <row r="40" spans="1:16" ht="17" x14ac:dyDescent="0.2">
      <c r="A40" s="4" t="s">
        <v>181</v>
      </c>
      <c r="B40" s="6" t="s">
        <v>129</v>
      </c>
      <c r="C40" s="8">
        <v>34742</v>
      </c>
      <c r="D40" s="1" t="s">
        <v>40</v>
      </c>
      <c r="E40" s="14">
        <f t="shared" ca="1" si="38"/>
        <v>30</v>
      </c>
      <c r="F40" s="14">
        <v>1</v>
      </c>
      <c r="G40" s="14">
        <v>3</v>
      </c>
      <c r="H40" s="84" t="str">
        <f t="shared" ref="H40:H44" si="39">IF($G40=4,"00:45.0",IF($G40=3,"00:50.0",IF($G40=2,"00:55.0","01:00.0")))</f>
        <v>00:50.0</v>
      </c>
      <c r="I40" s="84" t="str">
        <f t="shared" ref="I40:I44" si="40">IF($G40=4,"00:48.0",IF($G40=3,"00:53.0",IF($G40=2,"00:58.0","01:05.0")))</f>
        <v>00:53.0</v>
      </c>
      <c r="J40" s="84" t="str">
        <f t="shared" ref="J40:J44" si="41">IF($G40=4,"00:40.0",IF($G40=3,"00:45.0",IF($G40=2,"00:50.0","00:55.0")))</f>
        <v>00:45.0</v>
      </c>
      <c r="K40" s="84" t="str">
        <f t="shared" ref="K40:K44" si="42">IF($G40=4,"00:35.0",IF($G40=3,"00:40.0",IF($G40=2,"00:45.0","00:50.0")))</f>
        <v>00:40.0</v>
      </c>
      <c r="L40" s="84" t="str">
        <f t="shared" ref="L40:L44" si="43">IF($G40=4,"01:35.0",IF($G40=3,"01:45.0",IF($G40=2,"01:55.0","02:05.0")))</f>
        <v>01:45.0</v>
      </c>
      <c r="M40" s="84" t="str">
        <f t="shared" ref="M40:M44" si="44">IF($G40=4,"01:45.0",IF($G40=3,"01:50.0",IF($G40=2,"01:55.0","02:00.0")))</f>
        <v>01:50.0</v>
      </c>
      <c r="N40" s="84" t="str">
        <f t="shared" ref="N40:N44" si="45">IF($G40=4,"01:40.0",IF($G40=3,"01:50.0",IF($G40=2,"02:00.0","02:20.0")))</f>
        <v>01:50.0</v>
      </c>
      <c r="O40" s="84" t="str">
        <f t="shared" ref="O40:O44" si="46">IF($G40=4,"01:20.0",IF($G40=3,"01:30.0",IF($G40=2,"01:40.0","01:50.0")))</f>
        <v>01:30.0</v>
      </c>
      <c r="P40" s="84" t="str">
        <f t="shared" ref="P40:P44" si="47">IF($G40=4,"02:45.0",IF($G40=3,"03:00.0",IF($G40=2,"03:15.0","03:30.0")))</f>
        <v>03:00.0</v>
      </c>
    </row>
    <row r="41" spans="1:16" ht="17" x14ac:dyDescent="0.2">
      <c r="A41" s="4" t="s">
        <v>183</v>
      </c>
      <c r="B41" s="4" t="s">
        <v>138</v>
      </c>
      <c r="C41" s="11">
        <v>34866</v>
      </c>
      <c r="D41" s="4" t="s">
        <v>41</v>
      </c>
      <c r="E41" s="14">
        <f t="shared" ca="1" si="38"/>
        <v>30</v>
      </c>
      <c r="F41" s="14">
        <v>1</v>
      </c>
      <c r="G41" s="14">
        <v>3</v>
      </c>
      <c r="H41" s="84" t="str">
        <f t="shared" si="39"/>
        <v>00:50.0</v>
      </c>
      <c r="I41" s="84" t="str">
        <f t="shared" si="40"/>
        <v>00:53.0</v>
      </c>
      <c r="J41" s="84" t="str">
        <f t="shared" si="41"/>
        <v>00:45.0</v>
      </c>
      <c r="K41" s="84" t="str">
        <f t="shared" si="42"/>
        <v>00:40.0</v>
      </c>
      <c r="L41" s="84" t="str">
        <f t="shared" si="43"/>
        <v>01:45.0</v>
      </c>
      <c r="M41" s="84" t="str">
        <f t="shared" si="44"/>
        <v>01:50.0</v>
      </c>
      <c r="N41" s="84" t="str">
        <f t="shared" si="45"/>
        <v>01:50.0</v>
      </c>
      <c r="O41" s="84" t="str">
        <f t="shared" si="46"/>
        <v>01:30.0</v>
      </c>
      <c r="P41" s="84" t="str">
        <f t="shared" si="47"/>
        <v>03:00.0</v>
      </c>
    </row>
    <row r="42" spans="1:16" ht="17" x14ac:dyDescent="0.2">
      <c r="A42" s="4" t="s">
        <v>203</v>
      </c>
      <c r="B42" s="6" t="s">
        <v>22</v>
      </c>
      <c r="C42" s="8">
        <v>24304</v>
      </c>
      <c r="D42" s="1" t="s">
        <v>40</v>
      </c>
      <c r="E42" s="14">
        <f t="shared" ca="1" si="38"/>
        <v>59</v>
      </c>
      <c r="F42" s="14">
        <v>1</v>
      </c>
      <c r="G42" s="14">
        <v>3</v>
      </c>
      <c r="H42" s="84" t="str">
        <f t="shared" si="39"/>
        <v>00:50.0</v>
      </c>
      <c r="I42" s="84" t="str">
        <f t="shared" si="40"/>
        <v>00:53.0</v>
      </c>
      <c r="J42" s="84" t="str">
        <f t="shared" si="41"/>
        <v>00:45.0</v>
      </c>
      <c r="K42" s="84" t="str">
        <f t="shared" si="42"/>
        <v>00:40.0</v>
      </c>
      <c r="L42" s="84" t="str">
        <f t="shared" si="43"/>
        <v>01:45.0</v>
      </c>
      <c r="M42" s="84" t="str">
        <f t="shared" si="44"/>
        <v>01:50.0</v>
      </c>
      <c r="N42" s="84" t="str">
        <f t="shared" si="45"/>
        <v>01:50.0</v>
      </c>
      <c r="O42" s="84" t="str">
        <f t="shared" si="46"/>
        <v>01:30.0</v>
      </c>
      <c r="P42" s="84" t="str">
        <f t="shared" si="47"/>
        <v>03:00.0</v>
      </c>
    </row>
    <row r="43" spans="1:16" ht="17" x14ac:dyDescent="0.2">
      <c r="A43" s="4" t="s">
        <v>212</v>
      </c>
      <c r="B43" s="4" t="s">
        <v>123</v>
      </c>
      <c r="C43" s="11">
        <v>26380</v>
      </c>
      <c r="D43" s="4" t="s">
        <v>40</v>
      </c>
      <c r="E43" s="12">
        <f t="shared" ca="1" si="38"/>
        <v>53</v>
      </c>
      <c r="F43" s="12">
        <v>1</v>
      </c>
      <c r="G43" s="12">
        <v>3</v>
      </c>
      <c r="H43" s="84" t="str">
        <f t="shared" si="39"/>
        <v>00:50.0</v>
      </c>
      <c r="I43" s="84" t="str">
        <f t="shared" si="40"/>
        <v>00:53.0</v>
      </c>
      <c r="J43" s="84" t="str">
        <f t="shared" si="41"/>
        <v>00:45.0</v>
      </c>
      <c r="K43" s="84" t="str">
        <f t="shared" si="42"/>
        <v>00:40.0</v>
      </c>
      <c r="L43" s="84" t="str">
        <f t="shared" si="43"/>
        <v>01:45.0</v>
      </c>
      <c r="M43" s="84" t="str">
        <f t="shared" si="44"/>
        <v>01:50.0</v>
      </c>
      <c r="N43" s="84" t="str">
        <f t="shared" si="45"/>
        <v>01:50.0</v>
      </c>
      <c r="O43" s="84" t="str">
        <f t="shared" si="46"/>
        <v>01:30.0</v>
      </c>
      <c r="P43" s="84" t="str">
        <f t="shared" si="47"/>
        <v>03:00.0</v>
      </c>
    </row>
    <row r="44" spans="1:16" ht="17" x14ac:dyDescent="0.2">
      <c r="A44" s="4" t="s">
        <v>214</v>
      </c>
      <c r="B44" s="4" t="s">
        <v>44</v>
      </c>
      <c r="C44" s="11">
        <v>35282</v>
      </c>
      <c r="D44" s="4" t="s">
        <v>41</v>
      </c>
      <c r="E44" s="14">
        <f t="shared" ca="1" si="38"/>
        <v>29</v>
      </c>
      <c r="F44" s="14">
        <v>1</v>
      </c>
      <c r="G44" s="14">
        <v>3</v>
      </c>
      <c r="H44" s="84" t="str">
        <f t="shared" si="39"/>
        <v>00:50.0</v>
      </c>
      <c r="I44" s="84" t="str">
        <f t="shared" si="40"/>
        <v>00:53.0</v>
      </c>
      <c r="J44" s="84" t="str">
        <f t="shared" si="41"/>
        <v>00:45.0</v>
      </c>
      <c r="K44" s="84" t="str">
        <f t="shared" si="42"/>
        <v>00:40.0</v>
      </c>
      <c r="L44" s="84" t="str">
        <f t="shared" si="43"/>
        <v>01:45.0</v>
      </c>
      <c r="M44" s="84" t="str">
        <f t="shared" si="44"/>
        <v>01:50.0</v>
      </c>
      <c r="N44" s="84" t="str">
        <f t="shared" si="45"/>
        <v>01:50.0</v>
      </c>
      <c r="O44" s="84" t="str">
        <f t="shared" si="46"/>
        <v>01:30.0</v>
      </c>
      <c r="P44" s="84" t="str">
        <f t="shared" si="47"/>
        <v>03:00.0</v>
      </c>
    </row>
    <row r="45" spans="1:16" ht="17" x14ac:dyDescent="0.2">
      <c r="A45" s="4" t="s">
        <v>194</v>
      </c>
      <c r="B45" s="4" t="s">
        <v>122</v>
      </c>
      <c r="C45" s="11">
        <v>26169</v>
      </c>
      <c r="D45" s="4" t="s">
        <v>40</v>
      </c>
      <c r="E45" s="12">
        <f t="shared" ca="1" si="38"/>
        <v>53</v>
      </c>
    </row>
    <row r="46" spans="1:16" ht="17" x14ac:dyDescent="0.2">
      <c r="A46" s="4" t="s">
        <v>225</v>
      </c>
      <c r="B46" s="6" t="s">
        <v>155</v>
      </c>
      <c r="C46" s="8">
        <v>24026</v>
      </c>
      <c r="D46" s="1" t="s">
        <v>41</v>
      </c>
      <c r="E46" s="14">
        <f t="shared" ca="1" si="38"/>
        <v>60</v>
      </c>
      <c r="F46" s="14"/>
      <c r="G46" s="14"/>
    </row>
    <row r="47" spans="1:16" ht="17" x14ac:dyDescent="0.2">
      <c r="A47" s="4" t="s">
        <v>185</v>
      </c>
      <c r="B47" s="4" t="s">
        <v>139</v>
      </c>
      <c r="C47" s="11">
        <v>34003</v>
      </c>
      <c r="D47" s="4" t="s">
        <v>41</v>
      </c>
      <c r="E47" s="14">
        <f t="shared" ca="1" si="38"/>
        <v>32</v>
      </c>
      <c r="F47" s="14">
        <v>1</v>
      </c>
      <c r="G47" s="14">
        <v>3</v>
      </c>
      <c r="H47" s="84" t="str">
        <f t="shared" ref="H47:H48" si="48">IF($G47=4,"00:45.0",IF($G47=3,"00:50.0",IF($G47=2,"00:55.0","01:00.0")))</f>
        <v>00:50.0</v>
      </c>
      <c r="I47" s="84" t="str">
        <f t="shared" ref="I47:I48" si="49">IF($G47=4,"00:48.0",IF($G47=3,"00:53.0",IF($G47=2,"00:58.0","01:05.0")))</f>
        <v>00:53.0</v>
      </c>
      <c r="J47" s="84" t="str">
        <f t="shared" ref="J47:J48" si="50">IF($G47=4,"00:40.0",IF($G47=3,"00:45.0",IF($G47=2,"00:50.0","00:55.0")))</f>
        <v>00:45.0</v>
      </c>
      <c r="K47" s="84" t="str">
        <f t="shared" ref="K47:K48" si="51">IF($G47=4,"00:35.0",IF($G47=3,"00:40.0",IF($G47=2,"00:45.0","00:50.0")))</f>
        <v>00:40.0</v>
      </c>
      <c r="L47" s="84" t="str">
        <f t="shared" ref="L47:L48" si="52">IF($G47=4,"01:35.0",IF($G47=3,"01:45.0",IF($G47=2,"01:55.0","02:05.0")))</f>
        <v>01:45.0</v>
      </c>
      <c r="M47" s="84" t="str">
        <f t="shared" ref="M47:M48" si="53">IF($G47=4,"01:45.0",IF($G47=3,"01:50.0",IF($G47=2,"01:55.0","02:00.0")))</f>
        <v>01:50.0</v>
      </c>
      <c r="N47" s="84" t="str">
        <f t="shared" ref="N47:N48" si="54">IF($G47=4,"01:40.0",IF($G47=3,"01:50.0",IF($G47=2,"02:00.0","02:20.0")))</f>
        <v>01:50.0</v>
      </c>
      <c r="O47" s="84" t="str">
        <f t="shared" ref="O47:O48" si="55">IF($G47=4,"01:20.0",IF($G47=3,"01:30.0",IF($G47=2,"01:40.0","01:50.0")))</f>
        <v>01:30.0</v>
      </c>
      <c r="P47" s="84" t="str">
        <f t="shared" ref="P47:P48" si="56">IF($G47=4,"02:45.0",IF($G47=3,"03:00.0",IF($G47=2,"03:15.0","03:30.0")))</f>
        <v>03:00.0</v>
      </c>
    </row>
    <row r="48" spans="1:16" ht="17" x14ac:dyDescent="0.2">
      <c r="A48" s="4" t="s">
        <v>166</v>
      </c>
      <c r="B48" s="4" t="s">
        <v>77</v>
      </c>
      <c r="C48" s="11">
        <v>29374</v>
      </c>
      <c r="D48" s="4" t="s">
        <v>41</v>
      </c>
      <c r="E48" s="14">
        <f t="shared" ca="1" si="38"/>
        <v>45</v>
      </c>
      <c r="F48" s="14">
        <v>1</v>
      </c>
      <c r="G48" s="14">
        <v>4</v>
      </c>
      <c r="H48" s="84" t="str">
        <f t="shared" si="48"/>
        <v>00:45.0</v>
      </c>
      <c r="I48" s="84" t="str">
        <f t="shared" si="49"/>
        <v>00:48.0</v>
      </c>
      <c r="J48" s="84" t="str">
        <f t="shared" si="50"/>
        <v>00:40.0</v>
      </c>
      <c r="K48" s="84" t="str">
        <f t="shared" si="51"/>
        <v>00:35.0</v>
      </c>
      <c r="L48" s="84" t="str">
        <f t="shared" si="52"/>
        <v>01:35.0</v>
      </c>
      <c r="M48" s="84" t="str">
        <f t="shared" si="53"/>
        <v>01:45.0</v>
      </c>
      <c r="N48" s="84" t="str">
        <f t="shared" si="54"/>
        <v>01:40.0</v>
      </c>
      <c r="O48" s="84" t="str">
        <f t="shared" si="55"/>
        <v>01:20.0</v>
      </c>
      <c r="P48" s="84" t="str">
        <f t="shared" si="56"/>
        <v>02:45.0</v>
      </c>
    </row>
    <row r="49" spans="1:16" ht="17" x14ac:dyDescent="0.2">
      <c r="A49" s="4" t="s">
        <v>186</v>
      </c>
      <c r="B49" s="1" t="s">
        <v>38</v>
      </c>
      <c r="C49" s="9">
        <v>19862</v>
      </c>
      <c r="D49" s="1" t="s">
        <v>41</v>
      </c>
      <c r="E49" s="14">
        <f t="shared" ca="1" si="38"/>
        <v>71</v>
      </c>
      <c r="F49" s="14"/>
      <c r="G49" s="14"/>
    </row>
    <row r="50" spans="1:16" ht="17" x14ac:dyDescent="0.2">
      <c r="A50" s="4" t="s">
        <v>210</v>
      </c>
      <c r="B50" s="6" t="s">
        <v>14</v>
      </c>
      <c r="C50" s="8">
        <v>25145</v>
      </c>
      <c r="D50" s="1" t="s">
        <v>41</v>
      </c>
      <c r="E50" s="14">
        <f t="shared" ca="1" si="38"/>
        <v>57</v>
      </c>
      <c r="F50" s="14">
        <v>1</v>
      </c>
      <c r="G50" s="14">
        <v>4</v>
      </c>
      <c r="H50" s="84" t="str">
        <f>IF($G50=4,"00:45.0",IF($G50=3,"00:50.0",IF($G50=2,"00:55.0","01:00.0")))</f>
        <v>00:45.0</v>
      </c>
      <c r="I50" s="84" t="str">
        <f>IF($G50=4,"00:48.0",IF($G50=3,"00:53.0",IF($G50=2,"00:58.0","01:05.0")))</f>
        <v>00:48.0</v>
      </c>
      <c r="J50" s="84" t="str">
        <f>IF($G50=4,"00:40.0",IF($G50=3,"00:45.0",IF($G50=2,"00:50.0","00:55.0")))</f>
        <v>00:40.0</v>
      </c>
      <c r="K50" s="84" t="str">
        <f>IF($G50=4,"00:35.0",IF($G50=3,"00:40.0",IF($G50=2,"00:45.0","00:50.0")))</f>
        <v>00:35.0</v>
      </c>
      <c r="L50" s="84" t="str">
        <f>IF($G50=4,"01:35.0",IF($G50=3,"01:45.0",IF($G50=2,"01:55.0","02:05.0")))</f>
        <v>01:35.0</v>
      </c>
      <c r="M50" s="84" t="str">
        <f>IF($G50=4,"01:45.0",IF($G50=3,"01:50.0",IF($G50=2,"01:55.0","02:00.0")))</f>
        <v>01:45.0</v>
      </c>
      <c r="N50" s="84" t="str">
        <f>IF($G50=4,"01:40.0",IF($G50=3,"01:50.0",IF($G50=2,"02:00.0","02:20.0")))</f>
        <v>01:40.0</v>
      </c>
      <c r="O50" s="84" t="str">
        <f>IF($G50=4,"01:20.0",IF($G50=3,"01:30.0",IF($G50=2,"01:40.0","01:50.0")))</f>
        <v>01:20.0</v>
      </c>
      <c r="P50" s="84" t="str">
        <f>IF($G50=4,"02:45.0",IF($G50=3,"03:00.0",IF($G50=2,"03:15.0","03:30.0")))</f>
        <v>02:45.0</v>
      </c>
    </row>
    <row r="51" spans="1:16" ht="17" x14ac:dyDescent="0.2">
      <c r="A51" s="4" t="s">
        <v>186</v>
      </c>
      <c r="B51" s="1" t="s">
        <v>136</v>
      </c>
      <c r="C51" s="9">
        <v>25805</v>
      </c>
      <c r="D51" s="1" t="s">
        <v>41</v>
      </c>
      <c r="E51" s="14">
        <f t="shared" ca="1" si="38"/>
        <v>54</v>
      </c>
      <c r="F51" s="14"/>
      <c r="G51" s="14"/>
    </row>
    <row r="52" spans="1:16" ht="17" x14ac:dyDescent="0.2">
      <c r="A52" s="4" t="s">
        <v>198</v>
      </c>
      <c r="B52" s="4" t="s">
        <v>120</v>
      </c>
      <c r="C52" s="11">
        <v>28012</v>
      </c>
      <c r="D52" s="4" t="s">
        <v>40</v>
      </c>
      <c r="E52" s="12">
        <f t="shared" ca="1" si="38"/>
        <v>49</v>
      </c>
      <c r="F52" s="12">
        <v>1</v>
      </c>
      <c r="G52" s="12">
        <v>4</v>
      </c>
      <c r="H52" s="84" t="str">
        <f t="shared" ref="H52:H54" si="57">IF($G52=4,"00:45.0",IF($G52=3,"00:50.0",IF($G52=2,"00:55.0","01:00.0")))</f>
        <v>00:45.0</v>
      </c>
      <c r="I52" s="84" t="str">
        <f t="shared" ref="I52:I54" si="58">IF($G52=4,"00:48.0",IF($G52=3,"00:53.0",IF($G52=2,"00:58.0","01:05.0")))</f>
        <v>00:48.0</v>
      </c>
      <c r="J52" s="84" t="str">
        <f t="shared" ref="J52:J54" si="59">IF($G52=4,"00:40.0",IF($G52=3,"00:45.0",IF($G52=2,"00:50.0","00:55.0")))</f>
        <v>00:40.0</v>
      </c>
      <c r="K52" s="84" t="str">
        <f t="shared" ref="K52:K54" si="60">IF($G52=4,"00:35.0",IF($G52=3,"00:40.0",IF($G52=2,"00:45.0","00:50.0")))</f>
        <v>00:35.0</v>
      </c>
      <c r="L52" s="84" t="str">
        <f t="shared" ref="L52:L54" si="61">IF($G52=4,"01:35.0",IF($G52=3,"01:45.0",IF($G52=2,"01:55.0","02:05.0")))</f>
        <v>01:35.0</v>
      </c>
      <c r="M52" s="84" t="str">
        <f t="shared" ref="M52:M54" si="62">IF($G52=4,"01:45.0",IF($G52=3,"01:50.0",IF($G52=2,"01:55.0","02:00.0")))</f>
        <v>01:45.0</v>
      </c>
      <c r="N52" s="84" t="str">
        <f t="shared" ref="N52:N54" si="63">IF($G52=4,"01:40.0",IF($G52=3,"01:50.0",IF($G52=2,"02:00.0","02:20.0")))</f>
        <v>01:40.0</v>
      </c>
      <c r="O52" s="84" t="str">
        <f t="shared" ref="O52:O54" si="64">IF($G52=4,"01:20.0",IF($G52=3,"01:30.0",IF($G52=2,"01:40.0","01:50.0")))</f>
        <v>01:20.0</v>
      </c>
      <c r="P52" s="84" t="str">
        <f t="shared" ref="P52:P54" si="65">IF($G52=4,"02:45.0",IF($G52=3,"03:00.0",IF($G52=2,"03:15.0","03:30.0")))</f>
        <v>02:45.0</v>
      </c>
    </row>
    <row r="53" spans="1:16" ht="17" x14ac:dyDescent="0.2">
      <c r="A53" s="4" t="s">
        <v>176</v>
      </c>
      <c r="B53" s="6" t="s">
        <v>158</v>
      </c>
      <c r="C53" s="8">
        <v>25058</v>
      </c>
      <c r="D53" s="1" t="s">
        <v>40</v>
      </c>
      <c r="E53" s="14">
        <f t="shared" ca="1" si="38"/>
        <v>57</v>
      </c>
      <c r="F53" s="14">
        <v>1</v>
      </c>
      <c r="G53" s="14">
        <v>4</v>
      </c>
      <c r="H53" s="84" t="str">
        <f t="shared" si="57"/>
        <v>00:45.0</v>
      </c>
      <c r="I53" s="84" t="str">
        <f t="shared" si="58"/>
        <v>00:48.0</v>
      </c>
      <c r="J53" s="84" t="str">
        <f t="shared" si="59"/>
        <v>00:40.0</v>
      </c>
      <c r="K53" s="84" t="str">
        <f t="shared" si="60"/>
        <v>00:35.0</v>
      </c>
      <c r="L53" s="84" t="str">
        <f t="shared" si="61"/>
        <v>01:35.0</v>
      </c>
      <c r="M53" s="84" t="str">
        <f t="shared" si="62"/>
        <v>01:45.0</v>
      </c>
      <c r="N53" s="84" t="str">
        <f t="shared" si="63"/>
        <v>01:40.0</v>
      </c>
      <c r="O53" s="84" t="str">
        <f t="shared" si="64"/>
        <v>01:20.0</v>
      </c>
      <c r="P53" s="84" t="str">
        <f t="shared" si="65"/>
        <v>02:45.0</v>
      </c>
    </row>
    <row r="54" spans="1:16" ht="17" x14ac:dyDescent="0.2">
      <c r="A54" s="4" t="s">
        <v>199</v>
      </c>
      <c r="B54" s="1" t="s">
        <v>82</v>
      </c>
      <c r="C54" s="9">
        <v>31887</v>
      </c>
      <c r="D54" s="1" t="s">
        <v>40</v>
      </c>
      <c r="E54" s="14">
        <f t="shared" ca="1" si="38"/>
        <v>38</v>
      </c>
      <c r="F54" s="14">
        <v>1</v>
      </c>
      <c r="G54" s="14">
        <v>4</v>
      </c>
      <c r="H54" s="84" t="str">
        <f t="shared" si="57"/>
        <v>00:45.0</v>
      </c>
      <c r="I54" s="84" t="str">
        <f t="shared" si="58"/>
        <v>00:48.0</v>
      </c>
      <c r="J54" s="84" t="str">
        <f t="shared" si="59"/>
        <v>00:40.0</v>
      </c>
      <c r="K54" s="84" t="str">
        <f t="shared" si="60"/>
        <v>00:35.0</v>
      </c>
      <c r="L54" s="84" t="str">
        <f t="shared" si="61"/>
        <v>01:35.0</v>
      </c>
      <c r="M54" s="84" t="str">
        <f t="shared" si="62"/>
        <v>01:45.0</v>
      </c>
      <c r="N54" s="84" t="str">
        <f t="shared" si="63"/>
        <v>01:40.0</v>
      </c>
      <c r="O54" s="84" t="str">
        <f t="shared" si="64"/>
        <v>01:20.0</v>
      </c>
      <c r="P54" s="84" t="str">
        <f t="shared" si="65"/>
        <v>02:45.0</v>
      </c>
    </row>
    <row r="55" spans="1:16" ht="17" x14ac:dyDescent="0.2">
      <c r="A55" s="4" t="s">
        <v>175</v>
      </c>
      <c r="B55" s="4" t="s">
        <v>73</v>
      </c>
      <c r="C55" s="11">
        <v>22220</v>
      </c>
      <c r="D55" s="4" t="s">
        <v>40</v>
      </c>
      <c r="E55" s="14">
        <f t="shared" ca="1" si="38"/>
        <v>65</v>
      </c>
      <c r="F55" s="14"/>
      <c r="G55" s="14"/>
    </row>
    <row r="56" spans="1:16" ht="17" x14ac:dyDescent="0.2">
      <c r="A56" s="4" t="s">
        <v>190</v>
      </c>
      <c r="B56" s="1" t="s">
        <v>144</v>
      </c>
      <c r="C56" s="9">
        <v>20270</v>
      </c>
      <c r="D56" s="1" t="s">
        <v>41</v>
      </c>
      <c r="E56" s="14">
        <f t="shared" ca="1" si="38"/>
        <v>70</v>
      </c>
      <c r="F56" s="14"/>
      <c r="G56" s="14"/>
    </row>
    <row r="57" spans="1:16" ht="17" x14ac:dyDescent="0.2">
      <c r="A57" s="4" t="s">
        <v>169</v>
      </c>
      <c r="B57" s="4" t="s">
        <v>70</v>
      </c>
      <c r="C57" s="11">
        <v>23933</v>
      </c>
      <c r="D57" s="4" t="s">
        <v>40</v>
      </c>
      <c r="E57" s="14">
        <f t="shared" ca="1" si="38"/>
        <v>60</v>
      </c>
      <c r="F57" s="14">
        <v>1</v>
      </c>
      <c r="G57" s="14">
        <v>4</v>
      </c>
      <c r="H57" s="84" t="str">
        <f>IF($G57=4,"00:45.0",IF($G57=3,"00:50.0",IF($G57=2,"00:55.0","01:00.0")))</f>
        <v>00:45.0</v>
      </c>
      <c r="I57" s="84" t="str">
        <f>IF($G57=4,"00:48.0",IF($G57=3,"00:53.0",IF($G57=2,"00:58.0","01:05.0")))</f>
        <v>00:48.0</v>
      </c>
      <c r="J57" s="84" t="str">
        <f>IF($G57=4,"00:40.0",IF($G57=3,"00:45.0",IF($G57=2,"00:50.0","00:55.0")))</f>
        <v>00:40.0</v>
      </c>
      <c r="K57" s="84" t="str">
        <f>IF($G57=4,"00:35.0",IF($G57=3,"00:40.0",IF($G57=2,"00:45.0","00:50.0")))</f>
        <v>00:35.0</v>
      </c>
      <c r="L57" s="84" t="str">
        <f>IF($G57=4,"01:35.0",IF($G57=3,"01:45.0",IF($G57=2,"01:55.0","02:05.0")))</f>
        <v>01:35.0</v>
      </c>
      <c r="M57" s="84" t="str">
        <f>IF($G57=4,"01:45.0",IF($G57=3,"01:50.0",IF($G57=2,"01:55.0","02:00.0")))</f>
        <v>01:45.0</v>
      </c>
      <c r="N57" s="84" t="str">
        <f>IF($G57=4,"01:40.0",IF($G57=3,"01:50.0",IF($G57=2,"02:00.0","02:20.0")))</f>
        <v>01:40.0</v>
      </c>
      <c r="O57" s="84" t="str">
        <f>IF($G57=4,"01:20.0",IF($G57=3,"01:30.0",IF($G57=2,"01:40.0","01:50.0")))</f>
        <v>01:20.0</v>
      </c>
      <c r="P57" s="84" t="str">
        <f>IF($G57=4,"02:45.0",IF($G57=3,"03:00.0",IF($G57=2,"03:15.0","03:30.0")))</f>
        <v>02:45.0</v>
      </c>
    </row>
    <row r="58" spans="1:16" ht="17" x14ac:dyDescent="0.2">
      <c r="A58" s="4" t="s">
        <v>235</v>
      </c>
      <c r="B58" s="4" t="s">
        <v>72</v>
      </c>
      <c r="C58" s="11">
        <v>34455</v>
      </c>
      <c r="D58" s="4" t="s">
        <v>41</v>
      </c>
      <c r="E58" s="14">
        <f t="shared" ca="1" si="38"/>
        <v>31</v>
      </c>
      <c r="F58" s="14"/>
      <c r="G58" s="14"/>
    </row>
    <row r="59" spans="1:16" ht="17" x14ac:dyDescent="0.2">
      <c r="A59" s="4" t="s">
        <v>221</v>
      </c>
      <c r="B59" s="4" t="s">
        <v>146</v>
      </c>
      <c r="C59" s="11">
        <v>21418</v>
      </c>
      <c r="D59" s="4" t="s">
        <v>41</v>
      </c>
      <c r="E59" s="14">
        <f t="shared" ca="1" si="38"/>
        <v>67</v>
      </c>
      <c r="F59" s="14"/>
      <c r="G59" s="14"/>
    </row>
    <row r="60" spans="1:16" ht="17" x14ac:dyDescent="0.2">
      <c r="A60" s="4" t="s">
        <v>223</v>
      </c>
      <c r="B60" s="4" t="s">
        <v>152</v>
      </c>
      <c r="C60" s="11">
        <v>20885</v>
      </c>
      <c r="D60" s="4" t="s">
        <v>41</v>
      </c>
      <c r="E60" s="14">
        <f t="shared" ca="1" si="38"/>
        <v>68</v>
      </c>
      <c r="F60" s="14"/>
      <c r="G60" s="14"/>
    </row>
    <row r="61" spans="1:16" ht="17" x14ac:dyDescent="0.2">
      <c r="A61" s="4" t="s">
        <v>231</v>
      </c>
      <c r="B61" s="4" t="s">
        <v>232</v>
      </c>
      <c r="C61" s="11">
        <v>23254</v>
      </c>
      <c r="D61" s="4" t="s">
        <v>40</v>
      </c>
      <c r="E61" s="14">
        <f t="shared" ca="1" si="38"/>
        <v>61</v>
      </c>
      <c r="F61" s="14"/>
      <c r="G61" s="14"/>
    </row>
    <row r="62" spans="1:16" ht="17" x14ac:dyDescent="0.2">
      <c r="A62" s="4" t="s">
        <v>168</v>
      </c>
      <c r="B62" s="4" t="s">
        <v>137</v>
      </c>
      <c r="C62" s="11">
        <v>24573</v>
      </c>
      <c r="D62" s="4" t="s">
        <v>41</v>
      </c>
      <c r="E62" s="14">
        <f t="shared" ca="1" si="38"/>
        <v>58</v>
      </c>
      <c r="F62" s="14"/>
      <c r="G62" s="14"/>
    </row>
    <row r="63" spans="1:16" ht="17" x14ac:dyDescent="0.2">
      <c r="A63" s="4" t="s">
        <v>191</v>
      </c>
      <c r="B63" s="4" t="s">
        <v>76</v>
      </c>
      <c r="C63" s="11">
        <v>21070</v>
      </c>
      <c r="D63" s="4" t="s">
        <v>40</v>
      </c>
      <c r="E63" s="14">
        <f t="shared" ca="1" si="38"/>
        <v>68</v>
      </c>
      <c r="F63" s="14"/>
      <c r="G63" s="14"/>
    </row>
    <row r="64" spans="1:16" ht="17" x14ac:dyDescent="0.2">
      <c r="A64" s="4" t="s">
        <v>183</v>
      </c>
      <c r="B64" s="4" t="s">
        <v>233</v>
      </c>
      <c r="C64" s="11">
        <v>33408</v>
      </c>
      <c r="D64" s="4" t="s">
        <v>41</v>
      </c>
      <c r="E64" s="14">
        <f t="shared" ca="1" si="38"/>
        <v>34</v>
      </c>
      <c r="F64" s="14">
        <v>1</v>
      </c>
      <c r="G64" s="14">
        <v>4</v>
      </c>
      <c r="H64" s="84" t="str">
        <f>IF($G64=4,"00:45.0",IF($G64=3,"00:50.0",IF($G64=2,"00:55.0","01:00.0")))</f>
        <v>00:45.0</v>
      </c>
      <c r="I64" s="84" t="str">
        <f>IF($G64=4,"00:48.0",IF($G64=3,"00:53.0",IF($G64=2,"00:58.0","01:05.0")))</f>
        <v>00:48.0</v>
      </c>
      <c r="J64" s="84" t="str">
        <f>IF($G64=4,"00:40.0",IF($G64=3,"00:45.0",IF($G64=2,"00:50.0","00:55.0")))</f>
        <v>00:40.0</v>
      </c>
      <c r="K64" s="84" t="str">
        <f>IF($G64=4,"00:35.0",IF($G64=3,"00:40.0",IF($G64=2,"00:45.0","00:50.0")))</f>
        <v>00:35.0</v>
      </c>
      <c r="L64" s="84" t="str">
        <f>IF($G64=4,"01:35.0",IF($G64=3,"01:45.0",IF($G64=2,"01:55.0","02:05.0")))</f>
        <v>01:35.0</v>
      </c>
      <c r="M64" s="84" t="str">
        <f>IF($G64=4,"01:45.0",IF($G64=3,"01:50.0",IF($G64=2,"01:55.0","02:00.0")))</f>
        <v>01:45.0</v>
      </c>
      <c r="N64" s="84" t="str">
        <f>IF($G64=4,"01:40.0",IF($G64=3,"01:50.0",IF($G64=2,"02:00.0","02:20.0")))</f>
        <v>01:40.0</v>
      </c>
      <c r="O64" s="84" t="str">
        <f>IF($G64=4,"01:20.0",IF($G64=3,"01:30.0",IF($G64=2,"01:40.0","01:50.0")))</f>
        <v>01:20.0</v>
      </c>
      <c r="P64" s="84" t="str">
        <f>IF($G64=4,"02:45.0",IF($G64=3,"03:00.0",IF($G64=2,"03:15.0","03:30.0")))</f>
        <v>02:45.0</v>
      </c>
    </row>
    <row r="65" spans="1:16" ht="17" x14ac:dyDescent="0.2">
      <c r="A65" s="4" t="s">
        <v>182</v>
      </c>
      <c r="B65" s="4" t="s">
        <v>132</v>
      </c>
      <c r="C65" s="11">
        <v>34073</v>
      </c>
      <c r="D65" s="4" t="s">
        <v>41</v>
      </c>
      <c r="E65" s="14">
        <f t="shared" ca="1" si="38"/>
        <v>32</v>
      </c>
      <c r="F65" s="14"/>
      <c r="G65" s="14"/>
    </row>
    <row r="66" spans="1:16" ht="17" x14ac:dyDescent="0.2">
      <c r="A66" s="4" t="s">
        <v>224</v>
      </c>
      <c r="B66" s="4" t="s">
        <v>153</v>
      </c>
      <c r="C66" s="11">
        <v>25075</v>
      </c>
      <c r="D66" s="4" t="s">
        <v>40</v>
      </c>
      <c r="E66" s="14">
        <f t="shared" ca="1" si="38"/>
        <v>56</v>
      </c>
      <c r="F66" s="14"/>
      <c r="G66" s="14"/>
    </row>
    <row r="67" spans="1:16" ht="17" x14ac:dyDescent="0.2">
      <c r="A67" s="4" t="s">
        <v>217</v>
      </c>
      <c r="B67" s="6" t="s">
        <v>20</v>
      </c>
      <c r="C67" s="8">
        <v>19181</v>
      </c>
      <c r="D67" s="1" t="s">
        <v>40</v>
      </c>
      <c r="E67" s="14">
        <f t="shared" ref="E67:E78" ca="1" si="66">IF(MONTH(TODAY())&lt;MONTH(C67),ROUNDUP(((TODAY()-C67)/365),0),ROUNDDOWN(((TODAY()-C67)/365),0))</f>
        <v>73</v>
      </c>
      <c r="F67" s="14"/>
      <c r="G67" s="14"/>
    </row>
    <row r="68" spans="1:16" ht="17" x14ac:dyDescent="0.2">
      <c r="A68" s="4" t="s">
        <v>218</v>
      </c>
      <c r="B68" s="4" t="s">
        <v>141</v>
      </c>
      <c r="C68" s="11">
        <v>32216</v>
      </c>
      <c r="D68" s="4" t="s">
        <v>41</v>
      </c>
      <c r="E68" s="14">
        <f t="shared" ca="1" si="66"/>
        <v>37</v>
      </c>
      <c r="F68" s="14"/>
      <c r="G68" s="14"/>
    </row>
    <row r="69" spans="1:16" ht="17" x14ac:dyDescent="0.2">
      <c r="A69" s="4" t="s">
        <v>197</v>
      </c>
      <c r="B69" s="1" t="s">
        <v>151</v>
      </c>
      <c r="C69" s="9">
        <v>31990</v>
      </c>
      <c r="D69" s="1" t="s">
        <v>41</v>
      </c>
      <c r="E69" s="14">
        <f t="shared" ca="1" si="66"/>
        <v>38</v>
      </c>
      <c r="F69" s="14"/>
      <c r="G69" s="14"/>
    </row>
    <row r="70" spans="1:16" ht="17" x14ac:dyDescent="0.2">
      <c r="A70" s="4" t="s">
        <v>167</v>
      </c>
      <c r="B70" s="4" t="s">
        <v>71</v>
      </c>
      <c r="C70" s="11">
        <v>33959</v>
      </c>
      <c r="D70" s="4" t="s">
        <v>40</v>
      </c>
      <c r="E70" s="14">
        <f t="shared" ca="1" si="66"/>
        <v>33</v>
      </c>
      <c r="F70" s="14">
        <v>1</v>
      </c>
      <c r="G70" s="14">
        <v>4</v>
      </c>
      <c r="H70" s="84" t="str">
        <f t="shared" ref="H70:H71" si="67">IF($G70=4,"00:45.0",IF($G70=3,"00:50.0",IF($G70=2,"00:55.0","01:00.0")))</f>
        <v>00:45.0</v>
      </c>
      <c r="I70" s="84" t="str">
        <f t="shared" ref="I70:I71" si="68">IF($G70=4,"00:48.0",IF($G70=3,"00:53.0",IF($G70=2,"00:58.0","01:05.0")))</f>
        <v>00:48.0</v>
      </c>
      <c r="J70" s="84" t="str">
        <f t="shared" ref="J70:J71" si="69">IF($G70=4,"00:40.0",IF($G70=3,"00:45.0",IF($G70=2,"00:50.0","00:55.0")))</f>
        <v>00:40.0</v>
      </c>
      <c r="K70" s="84" t="str">
        <f t="shared" ref="K70:K71" si="70">IF($G70=4,"00:35.0",IF($G70=3,"00:40.0",IF($G70=2,"00:45.0","00:50.0")))</f>
        <v>00:35.0</v>
      </c>
      <c r="L70" s="84" t="str">
        <f t="shared" ref="L70:L71" si="71">IF($G70=4,"01:35.0",IF($G70=3,"01:45.0",IF($G70=2,"01:55.0","02:05.0")))</f>
        <v>01:35.0</v>
      </c>
      <c r="M70" s="84" t="str">
        <f t="shared" ref="M70:M71" si="72">IF($G70=4,"01:45.0",IF($G70=3,"01:50.0",IF($G70=2,"01:55.0","02:00.0")))</f>
        <v>01:45.0</v>
      </c>
      <c r="N70" s="84" t="str">
        <f t="shared" ref="N70:N71" si="73">IF($G70=4,"01:40.0",IF($G70=3,"01:50.0",IF($G70=2,"02:00.0","02:20.0")))</f>
        <v>01:40.0</v>
      </c>
      <c r="O70" s="84" t="str">
        <f t="shared" ref="O70:O71" si="74">IF($G70=4,"01:20.0",IF($G70=3,"01:30.0",IF($G70=2,"01:40.0","01:50.0")))</f>
        <v>01:20.0</v>
      </c>
      <c r="P70" s="84" t="str">
        <f t="shared" ref="P70:P71" si="75">IF($G70=4,"02:45.0",IF($G70=3,"03:00.0",IF($G70=2,"03:15.0","03:30.0")))</f>
        <v>02:45.0</v>
      </c>
    </row>
    <row r="71" spans="1:16" ht="17" x14ac:dyDescent="0.2">
      <c r="A71" s="4" t="s">
        <v>228</v>
      </c>
      <c r="B71" s="4" t="s">
        <v>143</v>
      </c>
      <c r="C71" s="11">
        <v>29014</v>
      </c>
      <c r="D71" s="4" t="s">
        <v>41</v>
      </c>
      <c r="E71" s="12">
        <f t="shared" ca="1" si="66"/>
        <v>46</v>
      </c>
      <c r="F71" s="12">
        <v>1</v>
      </c>
      <c r="G71" s="12">
        <v>4</v>
      </c>
      <c r="H71" s="84" t="str">
        <f t="shared" si="67"/>
        <v>00:45.0</v>
      </c>
      <c r="I71" s="84" t="str">
        <f t="shared" si="68"/>
        <v>00:48.0</v>
      </c>
      <c r="J71" s="84" t="str">
        <f t="shared" si="69"/>
        <v>00:40.0</v>
      </c>
      <c r="K71" s="84" t="str">
        <f t="shared" si="70"/>
        <v>00:35.0</v>
      </c>
      <c r="L71" s="84" t="str">
        <f t="shared" si="71"/>
        <v>01:35.0</v>
      </c>
      <c r="M71" s="84" t="str">
        <f t="shared" si="72"/>
        <v>01:45.0</v>
      </c>
      <c r="N71" s="84" t="str">
        <f t="shared" si="73"/>
        <v>01:40.0</v>
      </c>
      <c r="O71" s="84" t="str">
        <f t="shared" si="74"/>
        <v>01:20.0</v>
      </c>
      <c r="P71" s="84" t="str">
        <f t="shared" si="75"/>
        <v>02:45.0</v>
      </c>
    </row>
    <row r="72" spans="1:16" ht="17" x14ac:dyDescent="0.2">
      <c r="A72" s="4" t="s">
        <v>213</v>
      </c>
      <c r="B72" s="4" t="s">
        <v>127</v>
      </c>
      <c r="C72" s="11">
        <v>21810</v>
      </c>
      <c r="D72" s="4" t="s">
        <v>40</v>
      </c>
      <c r="E72" s="14">
        <f t="shared" ca="1" si="66"/>
        <v>66</v>
      </c>
      <c r="F72" s="14"/>
      <c r="G72" s="14"/>
    </row>
    <row r="73" spans="1:16" ht="17" x14ac:dyDescent="0.2">
      <c r="A73" s="4" t="s">
        <v>205</v>
      </c>
      <c r="B73" s="6" t="s">
        <v>81</v>
      </c>
      <c r="C73" s="8">
        <v>33397</v>
      </c>
      <c r="D73" s="1" t="s">
        <v>41</v>
      </c>
      <c r="E73" s="14">
        <f t="shared" ca="1" si="66"/>
        <v>34</v>
      </c>
      <c r="F73" s="14">
        <v>1</v>
      </c>
      <c r="G73" s="14">
        <v>4</v>
      </c>
      <c r="H73" s="84" t="str">
        <f>IF($G73=4,"00:45.0",IF($G73=3,"00:50.0",IF($G73=2,"00:55.0","01:00.0")))</f>
        <v>00:45.0</v>
      </c>
      <c r="I73" s="84" t="str">
        <f>IF($G73=4,"00:48.0",IF($G73=3,"00:53.0",IF($G73=2,"00:58.0","01:05.0")))</f>
        <v>00:48.0</v>
      </c>
      <c r="J73" s="84" t="str">
        <f>IF($G73=4,"00:40.0",IF($G73=3,"00:45.0",IF($G73=2,"00:50.0","00:55.0")))</f>
        <v>00:40.0</v>
      </c>
      <c r="K73" s="84" t="str">
        <f>IF($G73=4,"00:35.0",IF($G73=3,"00:40.0",IF($G73=2,"00:45.0","00:50.0")))</f>
        <v>00:35.0</v>
      </c>
      <c r="L73" s="84" t="str">
        <f>IF($G73=4,"01:35.0",IF($G73=3,"01:45.0",IF($G73=2,"01:55.0","02:05.0")))</f>
        <v>01:35.0</v>
      </c>
      <c r="M73" s="84" t="str">
        <f>IF($G73=4,"01:45.0",IF($G73=3,"01:50.0",IF($G73=2,"01:55.0","02:00.0")))</f>
        <v>01:45.0</v>
      </c>
      <c r="N73" s="84" t="str">
        <f>IF($G73=4,"01:40.0",IF($G73=3,"01:50.0",IF($G73=2,"02:00.0","02:20.0")))</f>
        <v>01:40.0</v>
      </c>
      <c r="O73" s="84" t="str">
        <f>IF($G73=4,"01:20.0",IF($G73=3,"01:30.0",IF($G73=2,"01:40.0","01:50.0")))</f>
        <v>01:20.0</v>
      </c>
      <c r="P73" s="84" t="str">
        <f>IF($G73=4,"02:45.0",IF($G73=3,"03:00.0",IF($G73=2,"03:15.0","03:30.0")))</f>
        <v>02:45.0</v>
      </c>
    </row>
    <row r="74" spans="1:16" ht="17" x14ac:dyDescent="0.2">
      <c r="A74" s="4" t="s">
        <v>178</v>
      </c>
      <c r="B74" s="6" t="s">
        <v>150</v>
      </c>
      <c r="C74" s="8">
        <v>28613</v>
      </c>
      <c r="D74" s="1" t="s">
        <v>41</v>
      </c>
      <c r="E74" s="14">
        <f t="shared" ca="1" si="66"/>
        <v>47</v>
      </c>
      <c r="F74" s="14"/>
      <c r="G74" s="14"/>
    </row>
    <row r="75" spans="1:16" ht="17" x14ac:dyDescent="0.2">
      <c r="A75" s="4" t="s">
        <v>177</v>
      </c>
      <c r="B75" s="6" t="s">
        <v>159</v>
      </c>
      <c r="C75" s="8">
        <v>25510</v>
      </c>
      <c r="D75" s="1" t="s">
        <v>40</v>
      </c>
      <c r="E75" s="14">
        <f t="shared" ca="1" si="66"/>
        <v>56</v>
      </c>
      <c r="F75" s="14"/>
      <c r="G75" s="14"/>
    </row>
    <row r="76" spans="1:16" ht="17" x14ac:dyDescent="0.2">
      <c r="A76" s="4" t="s">
        <v>235</v>
      </c>
      <c r="B76" s="6" t="s">
        <v>236</v>
      </c>
      <c r="C76" s="8">
        <v>31758</v>
      </c>
      <c r="D76" s="1" t="s">
        <v>40</v>
      </c>
      <c r="E76" s="14">
        <f t="shared" ca="1" si="66"/>
        <v>39</v>
      </c>
      <c r="F76" s="14">
        <v>1</v>
      </c>
      <c r="G76" s="14">
        <v>4</v>
      </c>
      <c r="H76" s="84" t="str">
        <f t="shared" ref="H76:H78" si="76">IF($G76=4,"00:45.0",IF($G76=3,"00:50.0",IF($G76=2,"00:55.0","01:00.0")))</f>
        <v>00:45.0</v>
      </c>
      <c r="I76" s="84" t="str">
        <f t="shared" ref="I76:I78" si="77">IF($G76=4,"00:48.0",IF($G76=3,"00:53.0",IF($G76=2,"00:58.0","01:05.0")))</f>
        <v>00:48.0</v>
      </c>
      <c r="J76" s="84" t="str">
        <f t="shared" ref="J76:J78" si="78">IF($G76=4,"00:40.0",IF($G76=3,"00:45.0",IF($G76=2,"00:50.0","00:55.0")))</f>
        <v>00:40.0</v>
      </c>
      <c r="K76" s="84" t="str">
        <f t="shared" ref="K76:K78" si="79">IF($G76=4,"00:35.0",IF($G76=3,"00:40.0",IF($G76=2,"00:45.0","00:50.0")))</f>
        <v>00:35.0</v>
      </c>
      <c r="L76" s="84" t="str">
        <f t="shared" ref="L76:L78" si="80">IF($G76=4,"01:35.0",IF($G76=3,"01:45.0",IF($G76=2,"01:55.0","02:05.0")))</f>
        <v>01:35.0</v>
      </c>
      <c r="M76" s="84" t="str">
        <f t="shared" ref="M76:M78" si="81">IF($G76=4,"01:45.0",IF($G76=3,"01:50.0",IF($G76=2,"01:55.0","02:00.0")))</f>
        <v>01:45.0</v>
      </c>
      <c r="N76" s="84" t="str">
        <f t="shared" ref="N76:N78" si="82">IF($G76=4,"01:40.0",IF($G76=3,"01:50.0",IF($G76=2,"02:00.0","02:20.0")))</f>
        <v>01:40.0</v>
      </c>
      <c r="O76" s="84" t="str">
        <f t="shared" ref="O76:O78" si="83">IF($G76=4,"01:20.0",IF($G76=3,"01:30.0",IF($G76=2,"01:40.0","01:50.0")))</f>
        <v>01:20.0</v>
      </c>
      <c r="P76" s="84" t="str">
        <f t="shared" ref="P76:P78" si="84">IF($G76=4,"02:45.0",IF($G76=3,"03:00.0",IF($G76=2,"03:15.0","03:30.0")))</f>
        <v>02:45.0</v>
      </c>
    </row>
    <row r="77" spans="1:16" ht="17" x14ac:dyDescent="0.2">
      <c r="A77" s="4" t="s">
        <v>211</v>
      </c>
      <c r="B77" s="4" t="s">
        <v>124</v>
      </c>
      <c r="C77" s="11">
        <v>35639</v>
      </c>
      <c r="D77" s="4" t="s">
        <v>41</v>
      </c>
      <c r="E77" s="12">
        <f t="shared" ca="1" si="66"/>
        <v>28</v>
      </c>
      <c r="F77" s="12">
        <v>1</v>
      </c>
      <c r="G77" s="12">
        <v>4</v>
      </c>
      <c r="H77" s="84" t="str">
        <f t="shared" si="76"/>
        <v>00:45.0</v>
      </c>
      <c r="I77" s="84" t="str">
        <f t="shared" si="77"/>
        <v>00:48.0</v>
      </c>
      <c r="J77" s="84" t="str">
        <f t="shared" si="78"/>
        <v>00:40.0</v>
      </c>
      <c r="K77" s="84" t="str">
        <f t="shared" si="79"/>
        <v>00:35.0</v>
      </c>
      <c r="L77" s="84" t="str">
        <f t="shared" si="80"/>
        <v>01:35.0</v>
      </c>
      <c r="M77" s="84" t="str">
        <f t="shared" si="81"/>
        <v>01:45.0</v>
      </c>
      <c r="N77" s="84" t="str">
        <f t="shared" si="82"/>
        <v>01:40.0</v>
      </c>
      <c r="O77" s="84" t="str">
        <f t="shared" si="83"/>
        <v>01:20.0</v>
      </c>
      <c r="P77" s="84" t="str">
        <f t="shared" si="84"/>
        <v>02:45.0</v>
      </c>
    </row>
    <row r="78" spans="1:16" ht="17" x14ac:dyDescent="0.2">
      <c r="A78" s="4" t="s">
        <v>165</v>
      </c>
      <c r="B78" s="4" t="s">
        <v>142</v>
      </c>
      <c r="C78" s="11">
        <v>28545</v>
      </c>
      <c r="D78" s="4" t="s">
        <v>40</v>
      </c>
      <c r="E78" s="14">
        <f t="shared" ca="1" si="66"/>
        <v>47</v>
      </c>
      <c r="F78" s="14">
        <v>1</v>
      </c>
      <c r="G78" s="14">
        <v>4</v>
      </c>
      <c r="H78" s="84" t="str">
        <f t="shared" si="76"/>
        <v>00:45.0</v>
      </c>
      <c r="I78" s="84" t="str">
        <f t="shared" si="77"/>
        <v>00:48.0</v>
      </c>
      <c r="J78" s="84" t="str">
        <f t="shared" si="78"/>
        <v>00:40.0</v>
      </c>
      <c r="K78" s="84" t="str">
        <f t="shared" si="79"/>
        <v>00:35.0</v>
      </c>
      <c r="L78" s="84" t="str">
        <f t="shared" si="80"/>
        <v>01:35.0</v>
      </c>
      <c r="M78" s="84" t="str">
        <f t="shared" si="81"/>
        <v>01:45.0</v>
      </c>
      <c r="N78" s="84" t="str">
        <f t="shared" si="82"/>
        <v>01:40.0</v>
      </c>
      <c r="O78" s="84" t="str">
        <f t="shared" si="83"/>
        <v>01:20.0</v>
      </c>
      <c r="P78" s="84" t="str">
        <f t="shared" si="84"/>
        <v>02:45.0</v>
      </c>
    </row>
    <row r="79" spans="1:16" ht="17" x14ac:dyDescent="0.2">
      <c r="A79" s="4" t="s">
        <v>215</v>
      </c>
      <c r="B79" s="4" t="s">
        <v>157</v>
      </c>
      <c r="C79" s="11">
        <v>35707</v>
      </c>
      <c r="D79" s="4" t="s">
        <v>40</v>
      </c>
      <c r="E79" s="14">
        <f t="shared" ref="E79" ca="1" si="85">IF(MONTH(TODAY())&lt;MONTH(C79),ROUNDUP(((TODAY()-C79)/365),0),ROUNDDOWN(((TODAY()-C79)/365),0))</f>
        <v>28</v>
      </c>
      <c r="F79" s="14"/>
      <c r="G79" s="14"/>
    </row>
    <row r="82" spans="6:7" x14ac:dyDescent="0.2">
      <c r="F82" s="81">
        <f>SUM(F2:F79)</f>
        <v>38</v>
      </c>
      <c r="G82" s="81"/>
    </row>
  </sheetData>
  <autoFilter ref="A1:P82" xr:uid="{00000000-0001-0000-0300-000000000000}">
    <sortState xmlns:xlrd2="http://schemas.microsoft.com/office/spreadsheetml/2017/richdata2" ref="A3:P78">
      <sortCondition ref="G1:G82"/>
    </sortState>
  </autoFilter>
  <sortState xmlns:xlrd2="http://schemas.microsoft.com/office/spreadsheetml/2017/richdata2" ref="B2:H78">
    <sortCondition ref="B2:B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86BE-4D09-4542-8B46-AFA9FC340C0D}">
  <dimension ref="A1:AB59"/>
  <sheetViews>
    <sheetView zoomScale="93" zoomScaleNormal="93" workbookViewId="0">
      <selection activeCell="AA2" sqref="AA2:AA9"/>
    </sheetView>
  </sheetViews>
  <sheetFormatPr baseColWidth="10" defaultRowHeight="16" x14ac:dyDescent="0.2"/>
  <cols>
    <col min="1" max="1" width="5.5" style="16" customWidth="1"/>
    <col min="2" max="2" width="7.125" customWidth="1"/>
    <col min="3" max="3" width="8.125" customWidth="1"/>
    <col min="4" max="4" width="8" customWidth="1"/>
    <col min="5" max="5" width="8.125" customWidth="1"/>
    <col min="6" max="6" width="0" hidden="1" customWidth="1"/>
    <col min="7" max="7" width="10.625" hidden="1" customWidth="1"/>
    <col min="8" max="9" width="8.375" customWidth="1"/>
    <col min="10" max="10" width="7.875" customWidth="1"/>
    <col min="11" max="11" width="8.375" customWidth="1"/>
    <col min="12" max="15" width="7" customWidth="1"/>
    <col min="16" max="16" width="9.375" customWidth="1"/>
    <col min="17" max="17" width="7.625" customWidth="1"/>
    <col min="18" max="18" width="7.375" customWidth="1"/>
    <col min="19" max="21" width="0" hidden="1" customWidth="1"/>
    <col min="22" max="22" width="8.75" customWidth="1"/>
    <col min="23" max="23" width="7.875" customWidth="1"/>
    <col min="24" max="24" width="5.5" customWidth="1"/>
    <col min="25" max="25" width="6.75" customWidth="1"/>
    <col min="26" max="26" width="6.375" customWidth="1"/>
    <col min="27" max="27" width="7.25" customWidth="1"/>
    <col min="28" max="28" width="6.5" customWidth="1"/>
  </cols>
  <sheetData>
    <row r="1" spans="1:28" ht="51" x14ac:dyDescent="0.2">
      <c r="A1" s="7" t="s">
        <v>128</v>
      </c>
      <c r="B1" s="17" t="s">
        <v>240</v>
      </c>
      <c r="C1" s="18" t="s">
        <v>0</v>
      </c>
      <c r="D1" s="19" t="s">
        <v>1</v>
      </c>
      <c r="E1" s="20" t="s">
        <v>2</v>
      </c>
      <c r="F1" s="56" t="s">
        <v>64</v>
      </c>
      <c r="G1" s="80" t="s">
        <v>119</v>
      </c>
      <c r="H1" s="95" t="s">
        <v>247</v>
      </c>
      <c r="I1" s="95" t="s">
        <v>248</v>
      </c>
      <c r="J1" s="95" t="s">
        <v>249</v>
      </c>
      <c r="K1" s="95" t="s">
        <v>250</v>
      </c>
      <c r="L1" s="87" t="s">
        <v>48</v>
      </c>
      <c r="M1" s="87" t="s">
        <v>49</v>
      </c>
      <c r="N1" s="87" t="s">
        <v>50</v>
      </c>
      <c r="O1" s="87" t="s">
        <v>51</v>
      </c>
      <c r="P1" s="59" t="s">
        <v>45</v>
      </c>
      <c r="Q1" s="21" t="s">
        <v>52</v>
      </c>
      <c r="R1" s="74" t="s">
        <v>94</v>
      </c>
      <c r="S1" s="77" t="s">
        <v>92</v>
      </c>
      <c r="T1" s="77" t="s">
        <v>93</v>
      </c>
      <c r="U1" s="76" t="s">
        <v>65</v>
      </c>
      <c r="V1" s="85"/>
      <c r="W1" s="64" t="s">
        <v>11</v>
      </c>
      <c r="X1" s="65" t="s">
        <v>27</v>
      </c>
      <c r="Y1" s="65" t="s">
        <v>46</v>
      </c>
      <c r="Z1" s="22"/>
      <c r="AA1" s="23" t="s">
        <v>47</v>
      </c>
      <c r="AB1" s="24" t="s">
        <v>36</v>
      </c>
    </row>
    <row r="2" spans="1:28" ht="17" x14ac:dyDescent="0.2">
      <c r="A2" s="16" t="s">
        <v>125</v>
      </c>
      <c r="B2" s="25">
        <v>1</v>
      </c>
      <c r="C2" s="33" t="s">
        <v>6</v>
      </c>
      <c r="D2" s="27" t="s">
        <v>4</v>
      </c>
      <c r="E2" s="28" t="s">
        <v>5</v>
      </c>
      <c r="F2" s="57"/>
      <c r="G2" s="57"/>
      <c r="H2" s="29" t="s">
        <v>236</v>
      </c>
      <c r="I2" s="29" t="s">
        <v>82</v>
      </c>
      <c r="J2" s="29" t="s">
        <v>70</v>
      </c>
      <c r="K2" s="29" t="s">
        <v>71</v>
      </c>
      <c r="L2" s="50" t="str">
        <f>VLOOKUP(H2,'Individual details'!$B$1:$P$78,15,0)</f>
        <v>02:45.0</v>
      </c>
      <c r="M2" s="50" t="str">
        <f>VLOOKUP(I2,'Individual details'!$B$1:$P$78,15,0)</f>
        <v>02:45.0</v>
      </c>
      <c r="N2" s="50" t="str">
        <f>VLOOKUP(J2,'Individual details'!$B$1:$P$78,15,0)</f>
        <v>02:45.0</v>
      </c>
      <c r="O2" s="50" t="str">
        <f>VLOOKUP(K2,'Individual details'!$B$1:$P$78,15,0)</f>
        <v>02:45.0</v>
      </c>
      <c r="P2" s="50" cm="1">
        <f t="array" ref="P2">SUMPRODUCT(L2:O2+0)</f>
        <v>7.6388888888888886E-3</v>
      </c>
      <c r="Q2" s="58">
        <f ca="1">VLOOKUP(H2,'Individual details'!$B$1:$E$79,4,0)+VLOOKUP(I2,'Individual details'!$B$1:$E$79,4,0)+VLOOKUP(J2,'Individual details'!$B$1:$E$79,4,0)+VLOOKUP(K2,'Individual details'!$B$1:$E$79,4,0)</f>
        <v>170</v>
      </c>
      <c r="R2" s="75" t="s">
        <v>101</v>
      </c>
      <c r="S2" s="62" t="s">
        <v>75</v>
      </c>
      <c r="T2" s="61">
        <v>6.3148148148148148E-3</v>
      </c>
      <c r="U2" s="61"/>
      <c r="V2" s="48"/>
      <c r="W2" s="83" t="s">
        <v>124</v>
      </c>
      <c r="X2" s="67">
        <f ca="1">VLOOKUP(W2,'Individual details'!$B$1:$E$7096,4,0)</f>
        <v>28</v>
      </c>
      <c r="Y2" s="70">
        <f t="shared" ref="Y2:Y39" si="0">COUNTIF($H$2:$K$51,"*"&amp;W2&amp;"*")</f>
        <v>6</v>
      </c>
      <c r="Z2" s="82" t="s">
        <v>237</v>
      </c>
      <c r="AA2" s="68" t="s">
        <v>28</v>
      </c>
      <c r="AB2" s="32">
        <f ca="1">COUNTIF($Q$2:$Q$51,"&lt;120")</f>
        <v>1</v>
      </c>
    </row>
    <row r="3" spans="1:28" ht="17" x14ac:dyDescent="0.2">
      <c r="A3" s="16" t="s">
        <v>125</v>
      </c>
      <c r="B3" s="25">
        <v>1</v>
      </c>
      <c r="C3" s="33" t="s">
        <v>6</v>
      </c>
      <c r="D3" s="27" t="s">
        <v>4</v>
      </c>
      <c r="E3" s="28" t="s">
        <v>5</v>
      </c>
      <c r="F3" s="57"/>
      <c r="G3" s="57"/>
      <c r="H3" s="30" t="s">
        <v>158</v>
      </c>
      <c r="I3" s="30" t="s">
        <v>22</v>
      </c>
      <c r="J3" s="30" t="s">
        <v>18</v>
      </c>
      <c r="K3" s="31" t="s">
        <v>142</v>
      </c>
      <c r="L3" s="50" t="str">
        <f>VLOOKUP(H3,'Individual details'!$B$1:$P$78,15,0)</f>
        <v>02:45.0</v>
      </c>
      <c r="M3" s="50" t="str">
        <f>VLOOKUP(I3,'Individual details'!$B$1:$P$78,15,0)</f>
        <v>03:00.0</v>
      </c>
      <c r="N3" s="50" t="str">
        <f>VLOOKUP(J3,'Individual details'!$B$1:$P$78,15,0)</f>
        <v>03:00.0</v>
      </c>
      <c r="O3" s="50" t="str">
        <f>VLOOKUP(K3,'Individual details'!$B$1:$P$78,15,0)</f>
        <v>02:45.0</v>
      </c>
      <c r="P3" s="50" cm="1">
        <f t="array" ref="P3">SUMPRODUCT(L3:O3+0)</f>
        <v>7.9861111111111105E-3</v>
      </c>
      <c r="Q3" s="58">
        <f ca="1">VLOOKUP(H3,'Individual details'!$B$1:$E$79,4,0)+VLOOKUP(I3,'Individual details'!$B$1:$E$79,4,0)+VLOOKUP(J3,'Individual details'!$B$1:$E$79,4,0)+VLOOKUP(K3,'Individual details'!$B$1:$E$79,4,0)</f>
        <v>222</v>
      </c>
      <c r="R3" s="75" t="s">
        <v>96</v>
      </c>
      <c r="S3" s="62" t="s">
        <v>111</v>
      </c>
      <c r="T3" s="61">
        <v>6.9966435185185175E-3</v>
      </c>
      <c r="U3" s="61"/>
      <c r="V3" s="48"/>
      <c r="W3" s="83" t="s">
        <v>44</v>
      </c>
      <c r="X3" s="67">
        <f ca="1">VLOOKUP(W3,'Individual details'!$B$1:$E$7096,4,0)</f>
        <v>29</v>
      </c>
      <c r="Y3" s="70">
        <f t="shared" si="0"/>
        <v>6</v>
      </c>
      <c r="Z3" s="22">
        <v>30</v>
      </c>
      <c r="AA3" s="68" t="s">
        <v>29</v>
      </c>
      <c r="AB3" s="32">
        <f ca="1">COUNTIFS($Q$2:$Q$51,"&gt;119",$Q$2:$Q$51,"&lt;160")</f>
        <v>10</v>
      </c>
    </row>
    <row r="4" spans="1:28" ht="17" x14ac:dyDescent="0.2">
      <c r="A4" s="16" t="s">
        <v>125</v>
      </c>
      <c r="B4" s="25">
        <v>2</v>
      </c>
      <c r="C4" s="26" t="s">
        <v>3</v>
      </c>
      <c r="D4" s="27" t="s">
        <v>4</v>
      </c>
      <c r="E4" s="28" t="s">
        <v>5</v>
      </c>
      <c r="F4" s="57"/>
      <c r="G4" s="57"/>
      <c r="H4" s="29" t="s">
        <v>13</v>
      </c>
      <c r="I4" s="29" t="s">
        <v>14</v>
      </c>
      <c r="J4" s="29" t="s">
        <v>143</v>
      </c>
      <c r="K4" s="29" t="s">
        <v>77</v>
      </c>
      <c r="L4" s="50" t="str">
        <f>VLOOKUP(H4,'Individual details'!$B$1:$P$78,15,0)</f>
        <v>03:00.0</v>
      </c>
      <c r="M4" s="50" t="str">
        <f>VLOOKUP(I4,'Individual details'!$B$1:$P$78,15,0)</f>
        <v>02:45.0</v>
      </c>
      <c r="N4" s="50" t="str">
        <f>VLOOKUP(J4,'Individual details'!$B$1:$P$78,15,0)</f>
        <v>02:45.0</v>
      </c>
      <c r="O4" s="50" t="str">
        <f>VLOOKUP(K4,'Individual details'!$B$1:$P$78,15,0)</f>
        <v>02:45.0</v>
      </c>
      <c r="P4" s="50" cm="1">
        <f t="array" ref="P4">SUMPRODUCT(L4:O4+0)</f>
        <v>7.8125E-3</v>
      </c>
      <c r="Q4" s="58">
        <f ca="1">VLOOKUP(H4,'Individual details'!$B$1:$E$79,4,0)+VLOOKUP(I4,'Individual details'!$B$1:$E$79,4,0)+VLOOKUP(J4,'Individual details'!$B$1:$E$79,4,0)+VLOOKUP(K4,'Individual details'!$B$1:$E$79,4,0)</f>
        <v>209</v>
      </c>
      <c r="R4" s="75" t="s">
        <v>98</v>
      </c>
      <c r="S4" s="62" t="s">
        <v>104</v>
      </c>
      <c r="T4" s="61">
        <v>8.1562499999999986E-3</v>
      </c>
      <c r="U4" s="61"/>
      <c r="V4" s="48"/>
      <c r="W4" s="83" t="s">
        <v>129</v>
      </c>
      <c r="X4" s="67">
        <f ca="1">VLOOKUP(W4,'Individual details'!$B$1:$E$7096,4,0)</f>
        <v>30</v>
      </c>
      <c r="Y4" s="70">
        <f t="shared" si="0"/>
        <v>6</v>
      </c>
      <c r="Z4" s="22">
        <v>40</v>
      </c>
      <c r="AA4" s="68" t="s">
        <v>30</v>
      </c>
      <c r="AB4" s="32">
        <f ca="1">COUNTIFS($Q$2:$Q$51,"&gt;159",$Q$2:$Q$51,"&lt;200")</f>
        <v>14</v>
      </c>
    </row>
    <row r="5" spans="1:28" ht="17" x14ac:dyDescent="0.2">
      <c r="A5" s="16" t="s">
        <v>125</v>
      </c>
      <c r="B5" s="25">
        <v>2</v>
      </c>
      <c r="C5" s="26" t="s">
        <v>3</v>
      </c>
      <c r="D5" s="27" t="s">
        <v>4</v>
      </c>
      <c r="E5" s="28" t="s">
        <v>5</v>
      </c>
      <c r="F5" s="57"/>
      <c r="G5" s="57"/>
      <c r="H5" s="29" t="s">
        <v>147</v>
      </c>
      <c r="I5" s="29" t="s">
        <v>139</v>
      </c>
      <c r="J5" s="29" t="s">
        <v>69</v>
      </c>
      <c r="K5" s="29" t="s">
        <v>131</v>
      </c>
      <c r="L5" s="50" t="str">
        <f>VLOOKUP(H5,'Individual details'!$B$1:$P$78,15,0)</f>
        <v>03:00.0</v>
      </c>
      <c r="M5" s="50" t="str">
        <f>VLOOKUP(I5,'Individual details'!$B$1:$P$78,15,0)</f>
        <v>03:00.0</v>
      </c>
      <c r="N5" s="50" t="str">
        <f>VLOOKUP(J5,'Individual details'!$B$1:$P$78,15,0)</f>
        <v>03:15.0</v>
      </c>
      <c r="O5" s="50" t="str">
        <f>VLOOKUP(K5,'Individual details'!$B$1:$P$78,15,0)</f>
        <v>03:15.0</v>
      </c>
      <c r="P5" s="50" cm="1">
        <f t="array" ref="P5">SUMPRODUCT(L5:O5+0)</f>
        <v>8.6805555555555559E-3</v>
      </c>
      <c r="Q5" s="58">
        <f ca="1">VLOOKUP(H5,'Individual details'!$B$1:$E$79,4,0)+VLOOKUP(I5,'Individual details'!$B$1:$E$79,4,0)+VLOOKUP(J5,'Individual details'!$B$1:$E$79,4,0)+VLOOKUP(K5,'Individual details'!$B$1:$E$79,4,0)</f>
        <v>169</v>
      </c>
      <c r="R5" s="75" t="s">
        <v>97</v>
      </c>
      <c r="S5" s="62"/>
      <c r="T5" s="61"/>
      <c r="U5" s="61"/>
      <c r="V5" s="48"/>
      <c r="W5" s="83" t="s">
        <v>138</v>
      </c>
      <c r="X5" s="67">
        <f ca="1">VLOOKUP(W5,'Individual details'!$B$1:$E$7096,4,0)</f>
        <v>30</v>
      </c>
      <c r="Y5" s="70">
        <f t="shared" si="0"/>
        <v>5</v>
      </c>
      <c r="Z5" s="22">
        <v>50</v>
      </c>
      <c r="AA5" s="68" t="s">
        <v>31</v>
      </c>
      <c r="AB5" s="32">
        <f ca="1">COUNTIFS($Q$2:$Q$51,"&gt;199",$Q$2:$Q$51,"&lt;240")</f>
        <v>15</v>
      </c>
    </row>
    <row r="6" spans="1:28" ht="17" x14ac:dyDescent="0.2">
      <c r="A6" s="16" t="s">
        <v>125</v>
      </c>
      <c r="B6" s="25">
        <v>2</v>
      </c>
      <c r="C6" s="26" t="s">
        <v>3</v>
      </c>
      <c r="D6" s="27" t="s">
        <v>4</v>
      </c>
      <c r="E6" s="28" t="s">
        <v>5</v>
      </c>
      <c r="F6" s="57"/>
      <c r="G6" s="57"/>
      <c r="H6" s="29" t="s">
        <v>135</v>
      </c>
      <c r="I6" s="29" t="s">
        <v>37</v>
      </c>
      <c r="J6" s="29" t="s">
        <v>17</v>
      </c>
      <c r="K6" s="29" t="s">
        <v>79</v>
      </c>
      <c r="L6" s="50" t="str">
        <f>VLOOKUP(H6,'Individual details'!$B$1:$P$78,15,0)</f>
        <v>03:15.0</v>
      </c>
      <c r="M6" s="50" t="str">
        <f>VLOOKUP(I6,'Individual details'!$B$1:$P$78,15,0)</f>
        <v>03:15.0</v>
      </c>
      <c r="N6" s="50" t="str">
        <f>VLOOKUP(J6,'Individual details'!$B$1:$P$78,15,0)</f>
        <v>03:30.0</v>
      </c>
      <c r="O6" s="50" t="str">
        <f>VLOOKUP(K6,'Individual details'!$B$1:$P$78,15,0)</f>
        <v>03:15.0</v>
      </c>
      <c r="P6" s="50" cm="1">
        <f t="array" ref="P6">SUMPRODUCT(L6:O6+0)</f>
        <v>9.2013888888888874E-3</v>
      </c>
      <c r="Q6" s="58">
        <f ca="1">VLOOKUP(H6,'Individual details'!$B$1:$E$79,4,0)+VLOOKUP(I6,'Individual details'!$B$1:$E$79,4,0)+VLOOKUP(J6,'Individual details'!$B$1:$E$79,4,0)+VLOOKUP(K6,'Individual details'!$B$1:$E$79,4,0)</f>
        <v>250</v>
      </c>
      <c r="R6" s="75" t="s">
        <v>239</v>
      </c>
      <c r="S6" s="62" t="s">
        <v>75</v>
      </c>
      <c r="T6" s="61">
        <v>7.6366898148148149E-3</v>
      </c>
      <c r="U6" s="61"/>
      <c r="V6" s="48"/>
      <c r="W6" s="66" t="s">
        <v>229</v>
      </c>
      <c r="X6" s="67">
        <f ca="1">VLOOKUP(W6,'Individual details'!$B$1:$E$7096,4,0)</f>
        <v>31</v>
      </c>
      <c r="Y6" s="70">
        <f t="shared" si="0"/>
        <v>6</v>
      </c>
      <c r="Z6" s="22">
        <v>60</v>
      </c>
      <c r="AA6" s="68" t="s">
        <v>32</v>
      </c>
      <c r="AB6" s="32">
        <f ca="1">COUNTIFS($Q$2:$Q$51,"&gt;239",$Q$2:$Q$51,"&lt;280")</f>
        <v>10</v>
      </c>
    </row>
    <row r="7" spans="1:28" ht="17" x14ac:dyDescent="0.2">
      <c r="A7" s="16" t="s">
        <v>125</v>
      </c>
      <c r="B7" s="25">
        <v>3</v>
      </c>
      <c r="C7" s="34" t="s">
        <v>7</v>
      </c>
      <c r="D7" s="27" t="s">
        <v>10</v>
      </c>
      <c r="E7" s="28" t="s">
        <v>5</v>
      </c>
      <c r="F7" s="57"/>
      <c r="G7" s="57"/>
      <c r="H7" s="30" t="s">
        <v>82</v>
      </c>
      <c r="I7" s="30" t="s">
        <v>143</v>
      </c>
      <c r="J7" s="30" t="s">
        <v>77</v>
      </c>
      <c r="K7" s="31" t="s">
        <v>70</v>
      </c>
      <c r="L7" s="50" t="str">
        <f>VLOOKUP(H7,'Individual details'!$B$1:$P$78,14,0)</f>
        <v>01:20.0</v>
      </c>
      <c r="M7" s="50" t="str">
        <f>VLOOKUP(I7,'Individual details'!$B$1:$P$78,14,0)</f>
        <v>01:20.0</v>
      </c>
      <c r="N7" s="50" t="str">
        <f>VLOOKUP(J7,'Individual details'!$B$1:$P$78,14,0)</f>
        <v>01:20.0</v>
      </c>
      <c r="O7" s="50" t="str">
        <f>VLOOKUP(K7,'Individual details'!$B$1:$P$78,14,0)</f>
        <v>01:20.0</v>
      </c>
      <c r="P7" s="50" cm="1">
        <f t="array" ref="P7">SUMPRODUCT(L7:O7+0)</f>
        <v>3.7037037037037038E-3</v>
      </c>
      <c r="Q7" s="58">
        <f ca="1">VLOOKUP(H7,'Individual details'!$B$1:$E$79,4,0)+VLOOKUP(I7,'Individual details'!$B$1:$E$79,4,0)+VLOOKUP(J7,'Individual details'!$B$1:$E$79,4,0)+VLOOKUP(K7,'Individual details'!$B$1:$E$79,4,0)</f>
        <v>189</v>
      </c>
      <c r="R7" s="75" t="s">
        <v>100</v>
      </c>
      <c r="S7" s="79" t="s">
        <v>75</v>
      </c>
      <c r="T7" s="78">
        <v>3.0537037037037039E-3</v>
      </c>
      <c r="U7" s="61"/>
      <c r="V7" s="48"/>
      <c r="W7" s="83" t="s">
        <v>238</v>
      </c>
      <c r="X7" s="67">
        <f ca="1">VLOOKUP(W7,'Individual details'!$B$1:$E$7096,4,0)</f>
        <v>32</v>
      </c>
      <c r="Y7" s="70">
        <f t="shared" si="0"/>
        <v>0</v>
      </c>
      <c r="Z7" s="22"/>
      <c r="AA7" s="22" t="s">
        <v>33</v>
      </c>
      <c r="AB7" s="32">
        <f ca="1">COUNTIFS($Q$2:$Q$51,"&gt;279",$Q$2:$Q$51,"&lt;320")</f>
        <v>0</v>
      </c>
    </row>
    <row r="8" spans="1:28" ht="17" x14ac:dyDescent="0.2">
      <c r="A8" s="16" t="s">
        <v>125</v>
      </c>
      <c r="B8" s="25">
        <v>3</v>
      </c>
      <c r="C8" s="34" t="s">
        <v>7</v>
      </c>
      <c r="D8" s="27" t="s">
        <v>10</v>
      </c>
      <c r="E8" s="28" t="s">
        <v>5</v>
      </c>
      <c r="F8" s="57"/>
      <c r="G8" s="57"/>
      <c r="H8" s="30" t="s">
        <v>81</v>
      </c>
      <c r="I8" s="30" t="s">
        <v>71</v>
      </c>
      <c r="J8" s="30" t="s">
        <v>129</v>
      </c>
      <c r="K8" s="31" t="s">
        <v>124</v>
      </c>
      <c r="L8" s="50" t="str">
        <f>VLOOKUP(H8,'Individual details'!$B$1:$P$78,14,0)</f>
        <v>01:20.0</v>
      </c>
      <c r="M8" s="50" t="str">
        <f>VLOOKUP(I8,'Individual details'!$B$1:$P$78,14,0)</f>
        <v>01:20.0</v>
      </c>
      <c r="N8" s="50" t="str">
        <f>VLOOKUP(J8,'Individual details'!$B$1:$P$78,14,0)</f>
        <v>01:30.0</v>
      </c>
      <c r="O8" s="50" t="str">
        <f>VLOOKUP(K8,'Individual details'!$B$1:$P$78,14,0)</f>
        <v>01:20.0</v>
      </c>
      <c r="P8" s="50" cm="1">
        <f t="array" ref="P8">SUMPRODUCT(L8:O8+0)</f>
        <v>3.8194444444444443E-3</v>
      </c>
      <c r="Q8" s="58">
        <f ca="1">VLOOKUP(H8,'Individual details'!$B$1:$E$79,4,0)+VLOOKUP(I8,'Individual details'!$B$1:$E$79,4,0)+VLOOKUP(J8,'Individual details'!$B$1:$E$79,4,0)+VLOOKUP(K8,'Individual details'!$B$1:$E$79,4,0)</f>
        <v>125</v>
      </c>
      <c r="R8" s="75" t="s">
        <v>245</v>
      </c>
      <c r="S8" s="62" t="s">
        <v>75</v>
      </c>
      <c r="T8" s="61">
        <v>3.031597222222222E-3</v>
      </c>
      <c r="U8" s="61"/>
      <c r="V8" s="48"/>
      <c r="W8" s="83" t="s">
        <v>139</v>
      </c>
      <c r="X8" s="67">
        <f ca="1">VLOOKUP(W8,'Individual details'!$B$1:$E$7096,4,0)</f>
        <v>32</v>
      </c>
      <c r="Y8" s="70">
        <f t="shared" si="0"/>
        <v>5</v>
      </c>
      <c r="Z8" s="22"/>
      <c r="AA8" s="22" t="s">
        <v>34</v>
      </c>
      <c r="AB8" s="32">
        <f ca="1">COUNTIFS($Q$2:$Q$51,"&gt;319",$Q$2:$Q$51,"&lt;360")</f>
        <v>0</v>
      </c>
    </row>
    <row r="9" spans="1:28" ht="17" x14ac:dyDescent="0.2">
      <c r="A9" s="16" t="s">
        <v>125</v>
      </c>
      <c r="B9" s="25">
        <v>3</v>
      </c>
      <c r="C9" s="34" t="s">
        <v>7</v>
      </c>
      <c r="D9" s="27" t="s">
        <v>10</v>
      </c>
      <c r="E9" s="28" t="s">
        <v>5</v>
      </c>
      <c r="F9" s="57"/>
      <c r="G9" s="57"/>
      <c r="H9" s="30" t="s">
        <v>44</v>
      </c>
      <c r="I9" s="30" t="s">
        <v>120</v>
      </c>
      <c r="J9" s="30" t="s">
        <v>139</v>
      </c>
      <c r="K9" s="31" t="s">
        <v>123</v>
      </c>
      <c r="L9" s="50" t="str">
        <f>VLOOKUP(H9,'Individual details'!$B$1:$P$78,14,0)</f>
        <v>01:30.0</v>
      </c>
      <c r="M9" s="50" t="str">
        <f>VLOOKUP(I9,'Individual details'!$B$1:$P$78,14,0)</f>
        <v>01:20.0</v>
      </c>
      <c r="N9" s="50" t="str">
        <f>VLOOKUP(J9,'Individual details'!$B$1:$P$78,14,0)</f>
        <v>01:30.0</v>
      </c>
      <c r="O9" s="50" t="str">
        <f>VLOOKUP(K9,'Individual details'!$B$1:$P$78,14,0)</f>
        <v>01:30.0</v>
      </c>
      <c r="P9" s="50" cm="1">
        <f t="array" ref="P9">SUMPRODUCT(L9:O9+0)</f>
        <v>4.0509259259259257E-3</v>
      </c>
      <c r="Q9" s="58">
        <f ca="1">VLOOKUP(H9,'Individual details'!$B$1:$E$79,4,0)+VLOOKUP(I9,'Individual details'!$B$1:$E$79,4,0)+VLOOKUP(J9,'Individual details'!$B$1:$E$79,4,0)+VLOOKUP(K9,'Individual details'!$B$1:$E$79,4,0)</f>
        <v>163</v>
      </c>
      <c r="R9" s="75" t="s">
        <v>102</v>
      </c>
      <c r="S9" s="62" t="s">
        <v>106</v>
      </c>
      <c r="T9" s="61">
        <v>3.2962962962962959E-3</v>
      </c>
      <c r="U9" s="61"/>
      <c r="V9" s="48"/>
      <c r="W9" s="83" t="s">
        <v>71</v>
      </c>
      <c r="X9" s="67">
        <f ca="1">VLOOKUP(W9,'Individual details'!$B$1:$E$7096,4,0)</f>
        <v>33</v>
      </c>
      <c r="Y9" s="70">
        <f t="shared" si="0"/>
        <v>6</v>
      </c>
      <c r="Z9" s="22"/>
      <c r="AA9" s="22" t="s">
        <v>35</v>
      </c>
      <c r="AB9" s="32">
        <f ca="1">COUNTIFS($Q$2:$Q$51,"&gt;359",$Q$2:$Q$51,"&lt;400")</f>
        <v>0</v>
      </c>
    </row>
    <row r="10" spans="1:28" ht="17" x14ac:dyDescent="0.2">
      <c r="A10" s="16" t="s">
        <v>125</v>
      </c>
      <c r="B10" s="25">
        <v>3</v>
      </c>
      <c r="C10" s="34" t="s">
        <v>7</v>
      </c>
      <c r="D10" s="27" t="s">
        <v>10</v>
      </c>
      <c r="E10" s="28" t="s">
        <v>5</v>
      </c>
      <c r="F10" s="57"/>
      <c r="G10" s="57"/>
      <c r="H10" s="30" t="s">
        <v>147</v>
      </c>
      <c r="I10" s="30" t="s">
        <v>130</v>
      </c>
      <c r="J10" s="30" t="s">
        <v>142</v>
      </c>
      <c r="K10" s="31" t="s">
        <v>79</v>
      </c>
      <c r="L10" s="50" t="str">
        <f>VLOOKUP(H10,'Individual details'!$B$1:$P$78,14,0)</f>
        <v>01:30.0</v>
      </c>
      <c r="M10" s="50" t="str">
        <f>VLOOKUP(I10,'Individual details'!$B$1:$P$78,14,0)</f>
        <v>01:30.0</v>
      </c>
      <c r="N10" s="50" t="str">
        <f>VLOOKUP(J10,'Individual details'!$B$1:$P$78,14,0)</f>
        <v>01:20.0</v>
      </c>
      <c r="O10" s="50" t="str">
        <f>VLOOKUP(K10,'Individual details'!$B$1:$P$78,14,0)</f>
        <v>01:40.0</v>
      </c>
      <c r="P10" s="50" cm="1">
        <f t="array" ref="P10">SUMPRODUCT(L10:O10+0)</f>
        <v>4.1666666666666666E-3</v>
      </c>
      <c r="Q10" s="58">
        <f ca="1">VLOOKUP(H10,'Individual details'!$B$1:$E$79,4,0)+VLOOKUP(I10,'Individual details'!$B$1:$E$79,4,0)+VLOOKUP(J10,'Individual details'!$B$1:$E$79,4,0)+VLOOKUP(K10,'Individual details'!$B$1:$E$79,4,0)</f>
        <v>228</v>
      </c>
      <c r="R10" s="75" t="s">
        <v>99</v>
      </c>
      <c r="S10" s="62" t="s">
        <v>106</v>
      </c>
      <c r="T10" s="61">
        <v>3.2962962962962959E-3</v>
      </c>
      <c r="U10" s="61"/>
      <c r="V10" s="48"/>
      <c r="W10" s="83" t="s">
        <v>233</v>
      </c>
      <c r="X10" s="67">
        <f ca="1">VLOOKUP(W10,'Individual details'!$B$1:$E$7096,4,0)</f>
        <v>34</v>
      </c>
      <c r="Y10" s="70">
        <f t="shared" si="0"/>
        <v>5</v>
      </c>
      <c r="Z10" s="22"/>
      <c r="AA10" s="37"/>
      <c r="AB10" s="38">
        <f ca="1">SUM(AB2:AB9)</f>
        <v>50</v>
      </c>
    </row>
    <row r="11" spans="1:28" ht="17" x14ac:dyDescent="0.2">
      <c r="A11" s="16" t="s">
        <v>125</v>
      </c>
      <c r="B11" s="25">
        <v>3</v>
      </c>
      <c r="C11" s="34" t="s">
        <v>7</v>
      </c>
      <c r="D11" s="27" t="s">
        <v>10</v>
      </c>
      <c r="E11" s="28" t="s">
        <v>5</v>
      </c>
      <c r="F11" s="57"/>
      <c r="G11" s="57"/>
      <c r="H11" s="30" t="s">
        <v>42</v>
      </c>
      <c r="I11" s="30" t="s">
        <v>19</v>
      </c>
      <c r="J11" s="30" t="s">
        <v>37</v>
      </c>
      <c r="K11" s="31" t="s">
        <v>21</v>
      </c>
      <c r="L11" s="50" t="str">
        <f>VLOOKUP(H11,'Individual details'!$B$1:$P$78,14,0)</f>
        <v>01:50.0</v>
      </c>
      <c r="M11" s="50" t="str">
        <f>VLOOKUP(I11,'Individual details'!$B$1:$P$78,14,0)</f>
        <v>01:40.0</v>
      </c>
      <c r="N11" s="50" t="str">
        <f>VLOOKUP(J11,'Individual details'!$B$1:$P$78,14,0)</f>
        <v>01:40.0</v>
      </c>
      <c r="O11" s="50" t="str">
        <f>VLOOKUP(K11,'Individual details'!$B$1:$P$78,14,0)</f>
        <v>01:40.0</v>
      </c>
      <c r="P11" s="50" cm="1">
        <f t="array" ref="P11">SUMPRODUCT(L11:O11+0)</f>
        <v>4.7453703703703703E-3</v>
      </c>
      <c r="Q11" s="58">
        <f ca="1">VLOOKUP(H11,'Individual details'!$B$1:$E$79,4,0)+VLOOKUP(I11,'Individual details'!$B$1:$E$79,4,0)+VLOOKUP(J11,'Individual details'!$B$1:$E$79,4,0)+VLOOKUP(K11,'Individual details'!$B$1:$E$79,4,0)</f>
        <v>272</v>
      </c>
      <c r="R11" s="75" t="s">
        <v>241</v>
      </c>
      <c r="S11" s="62"/>
      <c r="T11" s="61"/>
      <c r="U11" s="61"/>
      <c r="V11" s="48"/>
      <c r="W11" s="83" t="s">
        <v>81</v>
      </c>
      <c r="X11" s="67">
        <f ca="1">VLOOKUP(W11,'Individual details'!$B$1:$E$7096,4,0)</f>
        <v>34</v>
      </c>
      <c r="Y11" s="70">
        <f t="shared" si="0"/>
        <v>6</v>
      </c>
      <c r="Z11" s="22"/>
    </row>
    <row r="12" spans="1:28" ht="17" x14ac:dyDescent="0.2">
      <c r="A12" s="16" t="s">
        <v>125</v>
      </c>
      <c r="B12" s="25">
        <v>4</v>
      </c>
      <c r="C12" s="33" t="s">
        <v>6</v>
      </c>
      <c r="D12" s="27" t="s">
        <v>10</v>
      </c>
      <c r="E12" s="47" t="s">
        <v>9</v>
      </c>
      <c r="F12" s="57"/>
      <c r="G12" s="57"/>
      <c r="H12" s="35" t="s">
        <v>158</v>
      </c>
      <c r="I12" s="35" t="s">
        <v>24</v>
      </c>
      <c r="J12" s="35" t="s">
        <v>82</v>
      </c>
      <c r="K12" s="35" t="s">
        <v>229</v>
      </c>
      <c r="L12" s="50" t="str">
        <f>VLOOKUP(H12,'Individual details'!$B$1:$P$78,11,0)</f>
        <v>01:35.0</v>
      </c>
      <c r="M12" s="50" t="str">
        <f>VLOOKUP(I12,'Individual details'!$B$1:$P$78,12,0)</f>
        <v>01:55.0</v>
      </c>
      <c r="N12" s="50" t="str">
        <f>VLOOKUP(J12,'Individual details'!$B$1:$P$78,13,0)</f>
        <v>01:40.0</v>
      </c>
      <c r="O12" s="50" t="str">
        <f>VLOOKUP(K12,'Individual details'!$B$1:$P$78,14,0)</f>
        <v>01:30.0</v>
      </c>
      <c r="P12" s="50" cm="1">
        <f t="array" ref="P12">SUMPRODUCT(L12:O12+0)</f>
        <v>4.6296296296296294E-3</v>
      </c>
      <c r="Q12" s="58">
        <f ca="1">VLOOKUP(H12,'Individual details'!$B$1:$E$79,4,0)+VLOOKUP(I12,'Individual details'!$B$1:$E$79,4,0)+VLOOKUP(J12,'Individual details'!$B$1:$E$79,4,0)+VLOOKUP(K12,'Individual details'!$B$1:$E$79,4,0)</f>
        <v>181</v>
      </c>
      <c r="R12" s="75" t="s">
        <v>101</v>
      </c>
      <c r="S12" s="62" t="s">
        <v>75</v>
      </c>
      <c r="T12" s="61">
        <v>3.450578703703704E-3</v>
      </c>
      <c r="U12" s="61"/>
      <c r="V12" s="48"/>
      <c r="W12" s="83" t="s">
        <v>69</v>
      </c>
      <c r="X12" s="67">
        <f ca="1">VLOOKUP(W12,'Individual details'!$B$1:$E$7096,4,0)</f>
        <v>35</v>
      </c>
      <c r="Y12" s="70">
        <f t="shared" si="0"/>
        <v>6</v>
      </c>
      <c r="Z12" s="44"/>
      <c r="AA12" s="45" t="s">
        <v>25</v>
      </c>
      <c r="AB12" s="46">
        <f ca="1">AB10*4</f>
        <v>200</v>
      </c>
    </row>
    <row r="13" spans="1:28" ht="17" x14ac:dyDescent="0.2">
      <c r="A13" s="16" t="s">
        <v>125</v>
      </c>
      <c r="B13" s="25">
        <v>4</v>
      </c>
      <c r="C13" s="33" t="s">
        <v>6</v>
      </c>
      <c r="D13" s="27" t="s">
        <v>10</v>
      </c>
      <c r="E13" s="47" t="s">
        <v>9</v>
      </c>
      <c r="F13" s="57"/>
      <c r="G13" s="57"/>
      <c r="H13" s="35" t="s">
        <v>22</v>
      </c>
      <c r="I13" s="35" t="s">
        <v>21</v>
      </c>
      <c r="J13" s="35" t="s">
        <v>120</v>
      </c>
      <c r="K13" s="35" t="s">
        <v>18</v>
      </c>
      <c r="L13" s="50" t="str">
        <f>VLOOKUP(H13,'Individual details'!$B$1:$P$78,11,0)</f>
        <v>01:45.0</v>
      </c>
      <c r="M13" s="50" t="str">
        <f>VLOOKUP(I13,'Individual details'!$B$1:$P$78,12,0)</f>
        <v>01:55.0</v>
      </c>
      <c r="N13" s="50" t="str">
        <f>VLOOKUP(J13,'Individual details'!$B$1:$P$78,13,0)</f>
        <v>01:40.0</v>
      </c>
      <c r="O13" s="50" t="str">
        <f>VLOOKUP(K13,'Individual details'!$B$1:$P$78,14,0)</f>
        <v>01:30.0</v>
      </c>
      <c r="P13" s="50" cm="1">
        <f t="array" ref="P13">SUMPRODUCT(L13:O13+0)</f>
        <v>4.7453703703703703E-3</v>
      </c>
      <c r="Q13" s="58">
        <f ca="1">VLOOKUP(H13,'Individual details'!$B$1:$E$79,4,0)+VLOOKUP(I13,'Individual details'!$B$1:$E$79,4,0)+VLOOKUP(J13,'Individual details'!$B$1:$E$79,4,0)+VLOOKUP(K13,'Individual details'!$B$1:$E$79,4,0)</f>
        <v>232</v>
      </c>
      <c r="R13" s="75" t="s">
        <v>96</v>
      </c>
      <c r="S13" s="62"/>
      <c r="T13" s="61"/>
      <c r="U13" s="61"/>
      <c r="V13" s="48"/>
      <c r="W13" s="66" t="s">
        <v>82</v>
      </c>
      <c r="X13" s="67">
        <f ca="1">VLOOKUP(W13,'Individual details'!$B$1:$E$7096,4,0)</f>
        <v>38</v>
      </c>
      <c r="Y13" s="70">
        <f t="shared" si="0"/>
        <v>6</v>
      </c>
      <c r="Z13" s="44"/>
      <c r="AA13" s="37"/>
      <c r="AB13" s="38"/>
    </row>
    <row r="14" spans="1:28" ht="17" x14ac:dyDescent="0.2">
      <c r="A14" s="16" t="s">
        <v>125</v>
      </c>
      <c r="B14" s="25">
        <v>5</v>
      </c>
      <c r="C14" s="26" t="s">
        <v>3</v>
      </c>
      <c r="D14" s="27" t="s">
        <v>10</v>
      </c>
      <c r="E14" s="47" t="s">
        <v>9</v>
      </c>
      <c r="F14" s="57"/>
      <c r="G14" s="57"/>
      <c r="H14" s="35" t="s">
        <v>139</v>
      </c>
      <c r="I14" s="35" t="s">
        <v>81</v>
      </c>
      <c r="J14" s="35" t="s">
        <v>69</v>
      </c>
      <c r="K14" s="35" t="s">
        <v>135</v>
      </c>
      <c r="L14" s="50" t="str">
        <f>VLOOKUP(H14,'Individual details'!$B$1:$P$78,11,0)</f>
        <v>01:45.0</v>
      </c>
      <c r="M14" s="50" t="str">
        <f>VLOOKUP(I14,'Individual details'!$B$1:$P$78,12,0)</f>
        <v>01:45.0</v>
      </c>
      <c r="N14" s="50" t="str">
        <f>VLOOKUP(J14,'Individual details'!$B$1:$P$78,13,0)</f>
        <v>02:00.0</v>
      </c>
      <c r="O14" s="50" t="str">
        <f>VLOOKUP(K14,'Individual details'!$B$1:$P$78,14,0)</f>
        <v>01:40.0</v>
      </c>
      <c r="P14" s="50" cm="1">
        <f t="array" ref="P14">SUMPRODUCT(L14:O14+0)</f>
        <v>4.9768518518518521E-3</v>
      </c>
      <c r="Q14" s="58">
        <f ca="1">VLOOKUP(H14,'Individual details'!$B$1:$E$79,4,0)+VLOOKUP(I14,'Individual details'!$B$1:$E$79,4,0)+VLOOKUP(J14,'Individual details'!$B$1:$E$79,4,0)+VLOOKUP(K14,'Individual details'!$B$1:$E$79,4,0)</f>
        <v>155</v>
      </c>
      <c r="R14" s="75" t="s">
        <v>242</v>
      </c>
      <c r="S14" s="62" t="s">
        <v>115</v>
      </c>
      <c r="T14" s="61">
        <v>3.5138888888888889E-3</v>
      </c>
      <c r="U14" s="61"/>
      <c r="V14" s="48"/>
      <c r="W14" s="83" t="s">
        <v>236</v>
      </c>
      <c r="X14" s="67">
        <f ca="1">VLOOKUP(W14,'Individual details'!$B$1:$E$7096,4,0)</f>
        <v>39</v>
      </c>
      <c r="Y14" s="70">
        <f t="shared" si="0"/>
        <v>6</v>
      </c>
      <c r="Z14" s="22"/>
      <c r="AA14" s="37"/>
      <c r="AB14" s="37"/>
    </row>
    <row r="15" spans="1:28" ht="17" x14ac:dyDescent="0.2">
      <c r="A15" s="16" t="s">
        <v>125</v>
      </c>
      <c r="B15" s="25">
        <v>5</v>
      </c>
      <c r="C15" s="26" t="s">
        <v>3</v>
      </c>
      <c r="D15" s="27" t="s">
        <v>10</v>
      </c>
      <c r="E15" s="47" t="s">
        <v>9</v>
      </c>
      <c r="F15" s="57"/>
      <c r="G15" s="57"/>
      <c r="H15" s="35" t="s">
        <v>79</v>
      </c>
      <c r="I15" s="35" t="s">
        <v>131</v>
      </c>
      <c r="J15" s="35" t="s">
        <v>14</v>
      </c>
      <c r="K15" s="35" t="s">
        <v>78</v>
      </c>
      <c r="L15" s="50" t="str">
        <f>VLOOKUP(H15,'Individual details'!$B$1:$P$78,11,0)</f>
        <v>01:55.0</v>
      </c>
      <c r="M15" s="50" t="str">
        <f>VLOOKUP(I15,'Individual details'!$B$1:$P$78,12,0)</f>
        <v>01:55.0</v>
      </c>
      <c r="N15" s="50" t="str">
        <f>VLOOKUP(J15,'Individual details'!$B$1:$P$78,13,0)</f>
        <v>01:40.0</v>
      </c>
      <c r="O15" s="50" t="str">
        <f>VLOOKUP(K15,'Individual details'!$B$1:$P$78,14,0)</f>
        <v>01:40.0</v>
      </c>
      <c r="P15" s="50" cm="1">
        <f t="array" ref="P15">SUMPRODUCT(L15:O15+0)</f>
        <v>4.9768518518518521E-3</v>
      </c>
      <c r="Q15" s="58">
        <f ca="1">VLOOKUP(H15,'Individual details'!$B$1:$E$79,4,0)+VLOOKUP(I15,'Individual details'!$B$1:$E$79,4,0)+VLOOKUP(J15,'Individual details'!$B$1:$E$79,4,0)+VLOOKUP(K15,'Individual details'!$B$1:$E$79,4,0)</f>
        <v>213</v>
      </c>
      <c r="R15" s="75" t="s">
        <v>98</v>
      </c>
      <c r="S15" s="62"/>
      <c r="T15" s="61"/>
      <c r="U15" s="61"/>
      <c r="V15" s="48"/>
      <c r="W15" s="83" t="s">
        <v>131</v>
      </c>
      <c r="X15" s="67">
        <f ca="1">VLOOKUP(W15,'Individual details'!$B$1:$E$7096,4,0)</f>
        <v>44</v>
      </c>
      <c r="Y15" s="70">
        <f t="shared" si="0"/>
        <v>6</v>
      </c>
      <c r="Z15" s="22"/>
      <c r="AA15" s="37"/>
      <c r="AB15" s="37"/>
    </row>
    <row r="16" spans="1:28" ht="17" x14ac:dyDescent="0.2">
      <c r="A16" s="16" t="s">
        <v>125</v>
      </c>
      <c r="B16" s="25">
        <v>6</v>
      </c>
      <c r="C16" s="33" t="s">
        <v>6</v>
      </c>
      <c r="D16" s="27" t="s">
        <v>8</v>
      </c>
      <c r="E16" s="28" t="s">
        <v>5</v>
      </c>
      <c r="F16" s="57"/>
      <c r="G16" s="57"/>
      <c r="H16" s="29" t="s">
        <v>158</v>
      </c>
      <c r="I16" s="29" t="s">
        <v>229</v>
      </c>
      <c r="J16" s="29" t="s">
        <v>236</v>
      </c>
      <c r="K16" s="29" t="s">
        <v>123</v>
      </c>
      <c r="L16" s="50" t="str">
        <f>VLOOKUP(H16,'Individual details'!$B$1:$P$78,10,0)</f>
        <v>00:35.0</v>
      </c>
      <c r="M16" s="50" t="str">
        <f>VLOOKUP(I16,'Individual details'!$B$1:$P$78,10,0)</f>
        <v>00:40.0</v>
      </c>
      <c r="N16" s="50" t="str">
        <f>VLOOKUP(J16,'Individual details'!$B$1:$P$78,10,0)</f>
        <v>00:35.0</v>
      </c>
      <c r="O16" s="50" t="str">
        <f>VLOOKUP(K16,'Individual details'!$B$1:$P$78,10,0)</f>
        <v>00:40.0</v>
      </c>
      <c r="P16" s="50" cm="1">
        <f t="array" ref="P16">SUMPRODUCT(L16:O16+0)</f>
        <v>1.736111111111111E-3</v>
      </c>
      <c r="Q16" s="58">
        <f ca="1">VLOOKUP(H16,'Individual details'!$B$1:$E$79,4,0)+VLOOKUP(I16,'Individual details'!$B$1:$E$79,4,0)+VLOOKUP(J16,'Individual details'!$B$1:$E$79,4,0)+VLOOKUP(K16,'Individual details'!$B$1:$E$79,4,0)</f>
        <v>180</v>
      </c>
      <c r="R16" s="75" t="s">
        <v>101</v>
      </c>
      <c r="S16" s="62" t="s">
        <v>114</v>
      </c>
      <c r="T16" s="61">
        <v>1.222337962962963E-3</v>
      </c>
      <c r="U16" s="61"/>
      <c r="V16" s="48"/>
      <c r="W16" s="83" t="s">
        <v>77</v>
      </c>
      <c r="X16" s="67">
        <f ca="1">VLOOKUP(W16,'Individual details'!$B$1:$E$7096,4,0)</f>
        <v>45</v>
      </c>
      <c r="Y16" s="70">
        <f t="shared" si="0"/>
        <v>5</v>
      </c>
      <c r="Z16" s="22"/>
      <c r="AA16" s="37"/>
      <c r="AB16" s="37"/>
    </row>
    <row r="17" spans="1:28" ht="17" x14ac:dyDescent="0.2">
      <c r="A17" s="16" t="s">
        <v>125</v>
      </c>
      <c r="B17" s="25">
        <v>6</v>
      </c>
      <c r="C17" s="33" t="s">
        <v>6</v>
      </c>
      <c r="D17" s="27" t="s">
        <v>8</v>
      </c>
      <c r="E17" s="28" t="s">
        <v>5</v>
      </c>
      <c r="F17" s="57"/>
      <c r="G17" s="57"/>
      <c r="H17" s="29" t="s">
        <v>142</v>
      </c>
      <c r="I17" s="29" t="s">
        <v>120</v>
      </c>
      <c r="J17" s="29" t="s">
        <v>134</v>
      </c>
      <c r="K17" s="29" t="s">
        <v>24</v>
      </c>
      <c r="L17" s="50" t="str">
        <f>VLOOKUP(H17,'Individual details'!$B$1:$P$78,10,0)</f>
        <v>00:35.0</v>
      </c>
      <c r="M17" s="50" t="str">
        <f>VLOOKUP(I17,'Individual details'!$B$1:$P$78,10,0)</f>
        <v>00:35.0</v>
      </c>
      <c r="N17" s="50" t="str">
        <f>VLOOKUP(J17,'Individual details'!$B$1:$P$78,10,0)</f>
        <v>00:40.0</v>
      </c>
      <c r="O17" s="50" t="str">
        <f>VLOOKUP(K17,'Individual details'!$B$1:$P$78,10,0)</f>
        <v>00:45.0</v>
      </c>
      <c r="P17" s="50" cm="1">
        <f t="array" ref="P17">SUMPRODUCT(L17:O17+0)</f>
        <v>1.7939814814814815E-3</v>
      </c>
      <c r="Q17" s="58">
        <f ca="1">VLOOKUP(H17,'Individual details'!$B$1:$E$79,4,0)+VLOOKUP(I17,'Individual details'!$B$1:$E$79,4,0)+VLOOKUP(J17,'Individual details'!$B$1:$E$79,4,0)+VLOOKUP(K17,'Individual details'!$B$1:$E$79,4,0)</f>
        <v>208</v>
      </c>
      <c r="R17" s="75" t="s">
        <v>96</v>
      </c>
      <c r="S17" s="62" t="s">
        <v>114</v>
      </c>
      <c r="T17" s="61">
        <v>1.222337962962963E-3</v>
      </c>
      <c r="U17" s="61"/>
      <c r="V17" s="48"/>
      <c r="W17" s="83" t="s">
        <v>143</v>
      </c>
      <c r="X17" s="67">
        <f ca="1">VLOOKUP(W17,'Individual details'!$B$1:$E$7096,4,0)</f>
        <v>46</v>
      </c>
      <c r="Y17" s="70">
        <f t="shared" si="0"/>
        <v>6</v>
      </c>
      <c r="Z17" s="22"/>
      <c r="AA17" s="37"/>
      <c r="AB17" s="37"/>
    </row>
    <row r="18" spans="1:28" ht="17" x14ac:dyDescent="0.2">
      <c r="A18" s="16" t="s">
        <v>125</v>
      </c>
      <c r="B18" s="25">
        <v>6</v>
      </c>
      <c r="C18" s="33" t="s">
        <v>6</v>
      </c>
      <c r="D18" s="27" t="s">
        <v>8</v>
      </c>
      <c r="E18" s="28" t="s">
        <v>5</v>
      </c>
      <c r="F18" s="57"/>
      <c r="G18" s="57"/>
      <c r="H18" s="30" t="s">
        <v>130</v>
      </c>
      <c r="I18" s="30" t="s">
        <v>21</v>
      </c>
      <c r="J18" s="30" t="s">
        <v>162</v>
      </c>
      <c r="K18" s="31" t="s">
        <v>70</v>
      </c>
      <c r="L18" s="50" t="str">
        <f>VLOOKUP(H18,'Individual details'!$B$1:$P$78,10,0)</f>
        <v>00:40.0</v>
      </c>
      <c r="M18" s="50" t="str">
        <f>VLOOKUP(I18,'Individual details'!$B$1:$P$78,10,0)</f>
        <v>00:45.0</v>
      </c>
      <c r="N18" s="50" t="str">
        <f>VLOOKUP(J18,'Individual details'!$B$1:$P$78,10,0)</f>
        <v>00:50.0</v>
      </c>
      <c r="O18" s="50" t="str">
        <f>VLOOKUP(K18,'Individual details'!$B$1:$P$78,10,0)</f>
        <v>00:35.0</v>
      </c>
      <c r="P18" s="50" cm="1">
        <f t="array" ref="P18">SUMPRODUCT(L18:O18+0)</f>
        <v>1.9675925925925928E-3</v>
      </c>
      <c r="Q18" s="58">
        <f ca="1">VLOOKUP(H18,'Individual details'!$B$1:$E$79,4,0)+VLOOKUP(I18,'Individual details'!$B$1:$E$79,4,0)+VLOOKUP(J18,'Individual details'!$B$1:$E$79,4,0)+VLOOKUP(K18,'Individual details'!$B$1:$E$79,4,0)</f>
        <v>254</v>
      </c>
      <c r="R18" s="75" t="s">
        <v>243</v>
      </c>
      <c r="S18" s="62" t="s">
        <v>114</v>
      </c>
      <c r="T18" s="61">
        <v>1.2337962962962964E-3</v>
      </c>
      <c r="U18" s="61"/>
      <c r="V18" s="48"/>
      <c r="W18" s="83" t="s">
        <v>142</v>
      </c>
      <c r="X18" s="67">
        <f ca="1">VLOOKUP(W18,'Individual details'!$B$1:$E$7096,4,0)</f>
        <v>47</v>
      </c>
      <c r="Y18" s="70">
        <f t="shared" si="0"/>
        <v>6</v>
      </c>
      <c r="Z18" s="44"/>
      <c r="AA18" s="37"/>
      <c r="AB18" s="37"/>
    </row>
    <row r="19" spans="1:28" ht="17" x14ac:dyDescent="0.2">
      <c r="A19" s="16" t="s">
        <v>125</v>
      </c>
      <c r="B19" s="25">
        <v>7</v>
      </c>
      <c r="C19" s="26" t="s">
        <v>3</v>
      </c>
      <c r="D19" s="27" t="s">
        <v>8</v>
      </c>
      <c r="E19" s="47" t="s">
        <v>9</v>
      </c>
      <c r="F19" s="57"/>
      <c r="G19" s="57"/>
      <c r="H19" s="35" t="s">
        <v>139</v>
      </c>
      <c r="I19" s="35" t="s">
        <v>44</v>
      </c>
      <c r="J19" s="35" t="s">
        <v>124</v>
      </c>
      <c r="K19" s="35" t="s">
        <v>81</v>
      </c>
      <c r="L19" s="50" t="str">
        <f>VLOOKUP(H19,'Individual details'!$B$1:$P$78,7,0)</f>
        <v>00:50.0</v>
      </c>
      <c r="M19" s="50" t="str">
        <f>VLOOKUP(I19,'Individual details'!$B$1:$P$78,8,0)</f>
        <v>00:53.0</v>
      </c>
      <c r="N19" s="50" t="str">
        <f>VLOOKUP(J19,'Individual details'!$B$1:$P$78,9,0)</f>
        <v>00:40.0</v>
      </c>
      <c r="O19" s="50" t="str">
        <f>VLOOKUP(K19,'Individual details'!$B$1:$P$78,10,0)</f>
        <v>00:35.0</v>
      </c>
      <c r="P19" s="50" cm="1">
        <f t="array" ref="P19">SUMPRODUCT(L19:O19+0)</f>
        <v>2.0601851851851853E-3</v>
      </c>
      <c r="Q19" s="58">
        <f ca="1">VLOOKUP(H19,'Individual details'!$B$1:$E$79,4,0)+VLOOKUP(I19,'Individual details'!$B$1:$E$79,4,0)+VLOOKUP(J19,'Individual details'!$B$1:$E$79,4,0)+VLOOKUP(K19,'Individual details'!$B$1:$E$79,4,0)</f>
        <v>123</v>
      </c>
      <c r="R19" s="75" t="s">
        <v>246</v>
      </c>
      <c r="S19" s="62" t="s">
        <v>116</v>
      </c>
      <c r="T19" s="61">
        <v>1.4836805555555556E-3</v>
      </c>
      <c r="U19" s="61"/>
      <c r="V19" s="48"/>
      <c r="W19" s="83" t="s">
        <v>120</v>
      </c>
      <c r="X19" s="67">
        <f ca="1">VLOOKUP(W19,'Individual details'!$B$1:$E$7096,4,0)</f>
        <v>49</v>
      </c>
      <c r="Y19" s="70">
        <f t="shared" si="0"/>
        <v>6</v>
      </c>
      <c r="Z19" s="22"/>
      <c r="AA19" s="37"/>
      <c r="AB19" s="37"/>
    </row>
    <row r="20" spans="1:28" ht="17" x14ac:dyDescent="0.2">
      <c r="A20" s="16" t="s">
        <v>125</v>
      </c>
      <c r="B20" s="25">
        <v>7</v>
      </c>
      <c r="C20" s="26" t="s">
        <v>3</v>
      </c>
      <c r="D20" s="27" t="s">
        <v>8</v>
      </c>
      <c r="E20" s="47" t="s">
        <v>9</v>
      </c>
      <c r="F20" s="57"/>
      <c r="G20" s="57"/>
      <c r="H20" s="35" t="s">
        <v>135</v>
      </c>
      <c r="I20" s="35" t="s">
        <v>147</v>
      </c>
      <c r="J20" s="35" t="s">
        <v>77</v>
      </c>
      <c r="K20" s="35" t="s">
        <v>78</v>
      </c>
      <c r="L20" s="50" t="str">
        <f>VLOOKUP(H20,'Individual details'!$B$1:$P$78,7,0)</f>
        <v>00:55.0</v>
      </c>
      <c r="M20" s="50" t="str">
        <f>VLOOKUP(I20,'Individual details'!$B$1:$P$78,8,0)</f>
        <v>00:53.0</v>
      </c>
      <c r="N20" s="50" t="str">
        <f>VLOOKUP(J20,'Individual details'!$B$1:$P$78,9,0)</f>
        <v>00:40.0</v>
      </c>
      <c r="O20" s="50" t="str">
        <f>VLOOKUP(K20,'Individual details'!$B$1:$P$78,10,0)</f>
        <v>00:45.0</v>
      </c>
      <c r="P20" s="50" cm="1">
        <f t="array" ref="P20">SUMPRODUCT(L20:O20+0)</f>
        <v>2.2337962962962962E-3</v>
      </c>
      <c r="Q20" s="58">
        <f ca="1">VLOOKUP(H20,'Individual details'!$B$1:$E$79,4,0)+VLOOKUP(I20,'Individual details'!$B$1:$E$79,4,0)+VLOOKUP(J20,'Individual details'!$B$1:$E$79,4,0)+VLOOKUP(K20,'Individual details'!$B$1:$E$79,4,0)</f>
        <v>208</v>
      </c>
      <c r="R20" s="75" t="s">
        <v>98</v>
      </c>
      <c r="S20" s="62" t="s">
        <v>116</v>
      </c>
      <c r="T20" s="61">
        <v>1.4836805555555556E-3</v>
      </c>
      <c r="U20" s="61"/>
      <c r="V20" s="48"/>
      <c r="W20" s="83" t="s">
        <v>78</v>
      </c>
      <c r="X20" s="67">
        <f ca="1">VLOOKUP(W20,'Individual details'!$B$1:$E$7096,4,0)</f>
        <v>51</v>
      </c>
      <c r="Y20" s="70">
        <f t="shared" si="0"/>
        <v>5</v>
      </c>
      <c r="Z20" s="22"/>
      <c r="AA20" s="92" t="s">
        <v>244</v>
      </c>
      <c r="AB20" s="92" t="s">
        <v>54</v>
      </c>
    </row>
    <row r="21" spans="1:28" ht="17" x14ac:dyDescent="0.2">
      <c r="A21" s="16" t="s">
        <v>125</v>
      </c>
      <c r="B21" s="25">
        <v>7</v>
      </c>
      <c r="C21" s="26" t="s">
        <v>3</v>
      </c>
      <c r="D21" s="27" t="s">
        <v>8</v>
      </c>
      <c r="E21" s="47" t="s">
        <v>9</v>
      </c>
      <c r="F21" s="57"/>
      <c r="G21" s="57"/>
      <c r="H21" s="30" t="s">
        <v>37</v>
      </c>
      <c r="I21" s="30" t="s">
        <v>17</v>
      </c>
      <c r="J21" s="30" t="s">
        <v>14</v>
      </c>
      <c r="K21" s="36" t="s">
        <v>42</v>
      </c>
      <c r="L21" s="50" t="str">
        <f>VLOOKUP(H21,'Individual details'!$B$1:$P$78,7,0)</f>
        <v>00:55.0</v>
      </c>
      <c r="M21" s="50" t="str">
        <f>VLOOKUP(I21,'Individual details'!$B$1:$P$78,8,0)</f>
        <v>01:05.0</v>
      </c>
      <c r="N21" s="50" t="str">
        <f>VLOOKUP(J21,'Individual details'!$B$1:$P$78,9,0)</f>
        <v>00:40.0</v>
      </c>
      <c r="O21" s="50" t="str">
        <f>VLOOKUP(K21,'Individual details'!$B$1:$P$78,10,0)</f>
        <v>00:50.0</v>
      </c>
      <c r="P21" s="50" cm="1">
        <f t="array" ref="P21">SUMPRODUCT(L21:O21+0)</f>
        <v>2.4305555555555556E-3</v>
      </c>
      <c r="Q21" s="58">
        <f ca="1">VLOOKUP(H21,'Individual details'!$B$1:$E$79,4,0)+VLOOKUP(I21,'Individual details'!$B$1:$E$79,4,0)+VLOOKUP(J21,'Individual details'!$B$1:$E$79,4,0)+VLOOKUP(K21,'Individual details'!$B$1:$E$79,4,0)</f>
        <v>263</v>
      </c>
      <c r="R21" s="75" t="s">
        <v>239</v>
      </c>
      <c r="S21" s="79" t="s">
        <v>75</v>
      </c>
      <c r="T21" s="78">
        <v>1.2848379629629629E-3</v>
      </c>
      <c r="U21" s="61"/>
      <c r="V21" s="48"/>
      <c r="W21" s="83" t="s">
        <v>123</v>
      </c>
      <c r="X21" s="67">
        <f ca="1">VLOOKUP(W21,'Individual details'!$B$1:$E$7096,4,0)</f>
        <v>53</v>
      </c>
      <c r="Y21" s="70">
        <f t="shared" si="0"/>
        <v>5</v>
      </c>
      <c r="Z21" s="22"/>
      <c r="AA21" s="93" t="s">
        <v>55</v>
      </c>
      <c r="AB21" s="93">
        <v>20</v>
      </c>
    </row>
    <row r="22" spans="1:28" ht="17" x14ac:dyDescent="0.2">
      <c r="A22" s="16" t="s">
        <v>125</v>
      </c>
      <c r="B22" s="25">
        <v>8</v>
      </c>
      <c r="C22" s="34" t="s">
        <v>7</v>
      </c>
      <c r="D22" s="27" t="s">
        <v>8</v>
      </c>
      <c r="E22" s="28" t="s">
        <v>5</v>
      </c>
      <c r="F22" s="57"/>
      <c r="G22" s="57"/>
      <c r="H22" s="30" t="s">
        <v>14</v>
      </c>
      <c r="I22" s="30" t="s">
        <v>134</v>
      </c>
      <c r="J22" s="30" t="s">
        <v>143</v>
      </c>
      <c r="K22" s="31" t="s">
        <v>142</v>
      </c>
      <c r="L22" s="50" t="str">
        <f>VLOOKUP(H22,'Individual details'!$B$1:$P$78,10,0)</f>
        <v>00:35.0</v>
      </c>
      <c r="M22" s="50" t="str">
        <f>VLOOKUP(I22,'Individual details'!$B$1:$P$78,10,0)</f>
        <v>00:40.0</v>
      </c>
      <c r="N22" s="50" t="str">
        <f>VLOOKUP(J22,'Individual details'!$B$1:$P$78,10,0)</f>
        <v>00:35.0</v>
      </c>
      <c r="O22" s="50" t="str">
        <f>VLOOKUP(K22,'Individual details'!$B$1:$P$78,10,0)</f>
        <v>00:35.0</v>
      </c>
      <c r="P22" s="50" cm="1">
        <f t="array" ref="P22">SUMPRODUCT(L22:O22+0)</f>
        <v>1.6782407407407406E-3</v>
      </c>
      <c r="Q22" s="58">
        <f ca="1">VLOOKUP(H22,'Individual details'!$B$1:$E$79,4,0)+VLOOKUP(I22,'Individual details'!$B$1:$E$79,4,0)+VLOOKUP(J22,'Individual details'!$B$1:$E$79,4,0)+VLOOKUP(K22,'Individual details'!$B$1:$E$79,4,0)</f>
        <v>207</v>
      </c>
      <c r="R22" s="75" t="s">
        <v>100</v>
      </c>
      <c r="S22" s="62" t="s">
        <v>75</v>
      </c>
      <c r="T22" s="61">
        <v>1.2895833333333333E-3</v>
      </c>
      <c r="U22" s="61"/>
      <c r="V22" s="48"/>
      <c r="W22" s="83" t="s">
        <v>135</v>
      </c>
      <c r="X22" s="67">
        <f ca="1">VLOOKUP(W22,'Individual details'!$B$1:$E$7096,4,0)</f>
        <v>54</v>
      </c>
      <c r="Y22" s="70">
        <f t="shared" si="0"/>
        <v>6</v>
      </c>
      <c r="Z22" s="22"/>
      <c r="AA22" s="93" t="s">
        <v>56</v>
      </c>
      <c r="AB22" s="93">
        <v>18</v>
      </c>
    </row>
    <row r="23" spans="1:28" ht="17" x14ac:dyDescent="0.2">
      <c r="A23" s="16" t="s">
        <v>125</v>
      </c>
      <c r="B23" s="25">
        <v>8</v>
      </c>
      <c r="C23" s="34" t="s">
        <v>7</v>
      </c>
      <c r="D23" s="27" t="s">
        <v>8</v>
      </c>
      <c r="E23" s="28" t="s">
        <v>5</v>
      </c>
      <c r="F23" s="57"/>
      <c r="G23" s="57"/>
      <c r="H23" s="30" t="s">
        <v>44</v>
      </c>
      <c r="I23" s="30" t="s">
        <v>229</v>
      </c>
      <c r="J23" s="30" t="s">
        <v>129</v>
      </c>
      <c r="K23" s="31" t="s">
        <v>139</v>
      </c>
      <c r="L23" s="50" t="str">
        <f>VLOOKUP(H23,'Individual details'!$B$1:$P$78,10,0)</f>
        <v>00:40.0</v>
      </c>
      <c r="M23" s="50" t="str">
        <f>VLOOKUP(I23,'Individual details'!$B$1:$P$78,10,0)</f>
        <v>00:40.0</v>
      </c>
      <c r="N23" s="50" t="str">
        <f>VLOOKUP(J23,'Individual details'!$B$1:$P$78,10,0)</f>
        <v>00:40.0</v>
      </c>
      <c r="O23" s="50" t="str">
        <f>VLOOKUP(K23,'Individual details'!$B$1:$P$78,10,0)</f>
        <v>00:40.0</v>
      </c>
      <c r="P23" s="50" cm="1">
        <f t="array" ref="P23">SUMPRODUCT(L23:O23+0)</f>
        <v>1.8518518518518519E-3</v>
      </c>
      <c r="Q23" s="58">
        <f ca="1">VLOOKUP(H23,'Individual details'!$B$1:$E$79,4,0)+VLOOKUP(I23,'Individual details'!$B$1:$E$79,4,0)+VLOOKUP(J23,'Individual details'!$B$1:$E$79,4,0)+VLOOKUP(K23,'Individual details'!$B$1:$E$79,4,0)</f>
        <v>122</v>
      </c>
      <c r="R23" s="75" t="s">
        <v>245</v>
      </c>
      <c r="S23" s="62" t="s">
        <v>75</v>
      </c>
      <c r="T23" s="61">
        <v>1.2895833333333333E-3</v>
      </c>
      <c r="U23" s="61"/>
      <c r="V23" s="48"/>
      <c r="W23" s="83" t="s">
        <v>24</v>
      </c>
      <c r="X23" s="67">
        <f ca="1">VLOOKUP(W23,'Individual details'!$B$1:$E$7096,4,0)</f>
        <v>55</v>
      </c>
      <c r="Y23" s="70">
        <f t="shared" si="0"/>
        <v>5</v>
      </c>
      <c r="Z23" s="22"/>
      <c r="AA23" s="93" t="s">
        <v>57</v>
      </c>
      <c r="AB23" s="93">
        <v>16</v>
      </c>
    </row>
    <row r="24" spans="1:28" ht="17" x14ac:dyDescent="0.2">
      <c r="A24" s="16" t="s">
        <v>125</v>
      </c>
      <c r="B24" s="25">
        <v>8</v>
      </c>
      <c r="C24" s="34" t="s">
        <v>7</v>
      </c>
      <c r="D24" s="27" t="s">
        <v>8</v>
      </c>
      <c r="E24" s="28" t="s">
        <v>5</v>
      </c>
      <c r="F24" s="57"/>
      <c r="G24" s="57"/>
      <c r="H24" s="30" t="s">
        <v>19</v>
      </c>
      <c r="I24" s="30" t="s">
        <v>162</v>
      </c>
      <c r="J24" s="30" t="s">
        <v>37</v>
      </c>
      <c r="K24" s="31" t="s">
        <v>79</v>
      </c>
      <c r="L24" s="50" t="str">
        <f>VLOOKUP(H24,'Individual details'!$B$1:$P$78,10,0)</f>
        <v>00:45.0</v>
      </c>
      <c r="M24" s="50" t="str">
        <f>VLOOKUP(I24,'Individual details'!$B$1:$P$78,10,0)</f>
        <v>00:50.0</v>
      </c>
      <c r="N24" s="50" t="str">
        <f>VLOOKUP(J24,'Individual details'!$B$1:$P$78,10,0)</f>
        <v>00:45.0</v>
      </c>
      <c r="O24" s="50" t="str">
        <f>VLOOKUP(K24,'Individual details'!$B$1:$P$78,10,0)</f>
        <v>00:45.0</v>
      </c>
      <c r="P24" s="50" cm="1">
        <f t="array" ref="P24">SUMPRODUCT(L24:O24+0)</f>
        <v>2.1412037037037033E-3</v>
      </c>
      <c r="Q24" s="58">
        <f ca="1">VLOOKUP(H24,'Individual details'!$B$1:$E$79,4,0)+VLOOKUP(I24,'Individual details'!$B$1:$E$79,4,0)+VLOOKUP(J24,'Individual details'!$B$1:$E$79,4,0)+VLOOKUP(K24,'Individual details'!$B$1:$E$79,4,0)</f>
        <v>264</v>
      </c>
      <c r="R24" s="75" t="s">
        <v>241</v>
      </c>
      <c r="S24" s="62" t="s">
        <v>105</v>
      </c>
      <c r="T24" s="61">
        <v>1.2296296296296296E-3</v>
      </c>
      <c r="U24" s="61"/>
      <c r="V24" s="48"/>
      <c r="W24" s="83" t="s">
        <v>14</v>
      </c>
      <c r="X24" s="67">
        <f ca="1">VLOOKUP(W24,'Individual details'!$B$1:$E$7096,4,0)</f>
        <v>57</v>
      </c>
      <c r="Y24" s="70">
        <f t="shared" si="0"/>
        <v>6</v>
      </c>
      <c r="Z24" s="22"/>
      <c r="AA24" s="93" t="s">
        <v>58</v>
      </c>
      <c r="AB24" s="93">
        <v>14</v>
      </c>
    </row>
    <row r="25" spans="1:28" ht="17" x14ac:dyDescent="0.2">
      <c r="A25" s="16" t="s">
        <v>125</v>
      </c>
      <c r="B25" s="25">
        <v>8</v>
      </c>
      <c r="C25" s="34" t="s">
        <v>7</v>
      </c>
      <c r="D25" s="27" t="s">
        <v>8</v>
      </c>
      <c r="E25" s="28" t="s">
        <v>5</v>
      </c>
      <c r="F25" s="57"/>
      <c r="G25" s="57"/>
      <c r="H25" s="30" t="s">
        <v>236</v>
      </c>
      <c r="I25" s="30" t="s">
        <v>131</v>
      </c>
      <c r="J25" s="30" t="s">
        <v>69</v>
      </c>
      <c r="K25" s="31" t="s">
        <v>71</v>
      </c>
      <c r="L25" s="50" t="str">
        <f>VLOOKUP(H25,'Individual details'!$B$1:$P$78,10,0)</f>
        <v>00:35.0</v>
      </c>
      <c r="M25" s="50" t="str">
        <f>VLOOKUP(I25,'Individual details'!$B$1:$P$78,10,0)</f>
        <v>00:45.0</v>
      </c>
      <c r="N25" s="50" t="str">
        <f>VLOOKUP(J25,'Individual details'!$B$1:$P$78,10,0)</f>
        <v>00:45.0</v>
      </c>
      <c r="O25" s="50" t="str">
        <f>VLOOKUP(K25,'Individual details'!$B$1:$P$78,10,0)</f>
        <v>00:35.0</v>
      </c>
      <c r="P25" s="50" cm="1">
        <f t="array" ref="P25">SUMPRODUCT(L25:O25+0)</f>
        <v>1.8518518518518517E-3</v>
      </c>
      <c r="Q25" s="58">
        <f ca="1">VLOOKUP(H25,'Individual details'!$B$1:$E$79,4,0)+VLOOKUP(I25,'Individual details'!$B$1:$E$79,4,0)+VLOOKUP(J25,'Individual details'!$B$1:$E$79,4,0)+VLOOKUP(K25,'Individual details'!$B$1:$E$79,4,0)</f>
        <v>151</v>
      </c>
      <c r="R25" s="75" t="s">
        <v>102</v>
      </c>
      <c r="S25" s="62" t="s">
        <v>105</v>
      </c>
      <c r="T25" s="61">
        <v>1.2296296296296296E-3</v>
      </c>
      <c r="U25" s="61"/>
      <c r="V25" s="48"/>
      <c r="W25" s="83" t="s">
        <v>134</v>
      </c>
      <c r="X25" s="67">
        <f ca="1">VLOOKUP(W25,'Individual details'!$B$1:$E$7096,4,0)</f>
        <v>57</v>
      </c>
      <c r="Y25" s="70">
        <f t="shared" si="0"/>
        <v>5</v>
      </c>
      <c r="Z25" s="22"/>
      <c r="AA25" s="93" t="s">
        <v>59</v>
      </c>
      <c r="AB25" s="93">
        <v>12</v>
      </c>
    </row>
    <row r="26" spans="1:28" ht="17" x14ac:dyDescent="0.2">
      <c r="A26" s="16" t="s">
        <v>125</v>
      </c>
      <c r="B26" s="25">
        <v>8</v>
      </c>
      <c r="C26" s="34" t="s">
        <v>7</v>
      </c>
      <c r="D26" s="27" t="s">
        <v>8</v>
      </c>
      <c r="E26" s="28" t="s">
        <v>5</v>
      </c>
      <c r="F26" s="57"/>
      <c r="G26" s="57"/>
      <c r="H26" s="30" t="s">
        <v>147</v>
      </c>
      <c r="I26" s="89" t="s">
        <v>22</v>
      </c>
      <c r="J26" s="89" t="s">
        <v>78</v>
      </c>
      <c r="K26" s="31" t="s">
        <v>18</v>
      </c>
      <c r="L26" s="50" t="str">
        <f>VLOOKUP(H26,'Individual details'!$B$1:$P$78,10,0)</f>
        <v>00:40.0</v>
      </c>
      <c r="M26" s="50" t="str">
        <f>VLOOKUP(I26,'Individual details'!$B$1:$P$78,10,0)</f>
        <v>00:40.0</v>
      </c>
      <c r="N26" s="50" t="str">
        <f>VLOOKUP(J26,'Individual details'!$B$1:$P$78,10,0)</f>
        <v>00:45.0</v>
      </c>
      <c r="O26" s="50" t="str">
        <f>VLOOKUP(K26,'Individual details'!$B$1:$P$78,10,0)</f>
        <v>00:40.0</v>
      </c>
      <c r="P26" s="50" cm="1">
        <f t="array" ref="P26">SUMPRODUCT(L26:O26+0)</f>
        <v>1.9097222222222222E-3</v>
      </c>
      <c r="Q26" s="58">
        <f ca="1">VLOOKUP(H26,'Individual details'!$B$1:$E$79,4,0)+VLOOKUP(I26,'Individual details'!$B$1:$E$79,4,0)+VLOOKUP(J26,'Individual details'!$B$1:$E$79,4,0)+VLOOKUP(K26,'Individual details'!$B$1:$E$79,4,0)</f>
        <v>227</v>
      </c>
      <c r="R26" s="75" t="s">
        <v>99</v>
      </c>
      <c r="S26" s="62" t="s">
        <v>105</v>
      </c>
      <c r="T26" s="61">
        <v>1.2296296296296296E-3</v>
      </c>
      <c r="U26" s="61"/>
      <c r="V26" s="48"/>
      <c r="W26" s="83" t="s">
        <v>158</v>
      </c>
      <c r="X26" s="67">
        <f ca="1">VLOOKUP(W26,'Individual details'!$B$1:$E$7096,4,0)</f>
        <v>57</v>
      </c>
      <c r="Y26" s="70">
        <f t="shared" si="0"/>
        <v>6</v>
      </c>
      <c r="Z26" s="22"/>
      <c r="AA26" s="93" t="s">
        <v>58</v>
      </c>
      <c r="AB26" s="93">
        <v>14</v>
      </c>
    </row>
    <row r="27" spans="1:28" ht="17" x14ac:dyDescent="0.2">
      <c r="A27" s="88" t="s">
        <v>126</v>
      </c>
      <c r="B27" s="25">
        <v>9</v>
      </c>
      <c r="C27" s="34" t="s">
        <v>7</v>
      </c>
      <c r="D27" s="27" t="s">
        <v>4</v>
      </c>
      <c r="E27" s="28" t="s">
        <v>5</v>
      </c>
      <c r="F27" s="57"/>
      <c r="G27" s="57"/>
      <c r="H27" s="35" t="s">
        <v>82</v>
      </c>
      <c r="I27" s="29" t="s">
        <v>143</v>
      </c>
      <c r="J27" s="29" t="s">
        <v>77</v>
      </c>
      <c r="K27" s="29" t="s">
        <v>236</v>
      </c>
      <c r="L27" s="50" t="str">
        <f>VLOOKUP(H27,'Individual details'!$B$1:$P$78,15,0)</f>
        <v>02:45.0</v>
      </c>
      <c r="M27" s="50" t="str">
        <f>VLOOKUP(I27,'Individual details'!$B$1:$P$78,15,0)</f>
        <v>02:45.0</v>
      </c>
      <c r="N27" s="50" t="str">
        <f>VLOOKUP(J27,'Individual details'!$B$1:$P$78,15,0)</f>
        <v>02:45.0</v>
      </c>
      <c r="O27" s="50" t="str">
        <f>VLOOKUP(K27,'Individual details'!$B$1:$P$78,15,0)</f>
        <v>02:45.0</v>
      </c>
      <c r="P27" s="50" cm="1">
        <f t="array" ref="P27">SUMPRODUCT(L27:O27+0)</f>
        <v>7.6388888888888886E-3</v>
      </c>
      <c r="Q27" s="58">
        <f ca="1">VLOOKUP(H27,'Individual details'!$B$1:$E$79,4,0)+VLOOKUP(I27,'Individual details'!$B$1:$E$79,4,0)+VLOOKUP(J27,'Individual details'!$B$1:$E$79,4,0)+VLOOKUP(K27,'Individual details'!$B$1:$E$79,4,0)</f>
        <v>168</v>
      </c>
      <c r="R27" s="75" t="s">
        <v>100</v>
      </c>
      <c r="S27" s="62" t="s">
        <v>105</v>
      </c>
      <c r="T27" s="61">
        <v>1.2296296296296296E-3</v>
      </c>
      <c r="U27" s="61"/>
      <c r="V27" s="48"/>
      <c r="W27" s="83" t="s">
        <v>147</v>
      </c>
      <c r="X27" s="67">
        <f ca="1">VLOOKUP(W27,'Individual details'!$B$1:$E$7096,4,0)</f>
        <v>58</v>
      </c>
      <c r="Y27" s="70">
        <f t="shared" si="0"/>
        <v>6</v>
      </c>
      <c r="Z27" s="22"/>
      <c r="AA27" s="93" t="s">
        <v>58</v>
      </c>
      <c r="AB27" s="93">
        <v>12</v>
      </c>
    </row>
    <row r="28" spans="1:28" ht="17" x14ac:dyDescent="0.2">
      <c r="A28" s="88" t="s">
        <v>126</v>
      </c>
      <c r="B28" s="25">
        <v>9</v>
      </c>
      <c r="C28" s="34" t="s">
        <v>7</v>
      </c>
      <c r="D28" s="27" t="s">
        <v>4</v>
      </c>
      <c r="E28" s="28" t="s">
        <v>5</v>
      </c>
      <c r="F28" s="57"/>
      <c r="G28" s="57"/>
      <c r="H28" s="30" t="s">
        <v>138</v>
      </c>
      <c r="I28" s="30" t="s">
        <v>229</v>
      </c>
      <c r="J28" s="30" t="s">
        <v>233</v>
      </c>
      <c r="K28" s="36" t="s">
        <v>18</v>
      </c>
      <c r="L28" s="50" t="str">
        <f>VLOOKUP(H28,'Individual details'!$B$1:$P$78,15,0)</f>
        <v>03:00.0</v>
      </c>
      <c r="M28" s="50" t="str">
        <f>VLOOKUP(I28,'Individual details'!$B$1:$P$78,15,0)</f>
        <v>03:00.0</v>
      </c>
      <c r="N28" s="50" t="str">
        <f>VLOOKUP(J28,'Individual details'!$B$1:$P$78,15,0)</f>
        <v>02:45.0</v>
      </c>
      <c r="O28" s="50" t="str">
        <f>VLOOKUP(K28,'Individual details'!$B$1:$P$78,15,0)</f>
        <v>03:00.0</v>
      </c>
      <c r="P28" s="50" cm="1">
        <f t="array" ref="P28">SUMPRODUCT(L28:O28+0)</f>
        <v>8.1597222222222227E-3</v>
      </c>
      <c r="Q28" s="58">
        <f ca="1">VLOOKUP(H28,'Individual details'!$B$1:$E$79,4,0)+VLOOKUP(I28,'Individual details'!$B$1:$E$79,4,0)+VLOOKUP(J28,'Individual details'!$B$1:$E$79,4,0)+VLOOKUP(K28,'Individual details'!$B$1:$E$79,4,0)</f>
        <v>154</v>
      </c>
      <c r="R28" s="75" t="s">
        <v>102</v>
      </c>
      <c r="S28" s="62" t="s">
        <v>75</v>
      </c>
      <c r="T28" s="61">
        <v>7.5755787037037033E-3</v>
      </c>
      <c r="U28" s="61"/>
      <c r="V28" s="48"/>
      <c r="W28" s="83" t="s">
        <v>18</v>
      </c>
      <c r="X28" s="67">
        <f ca="1">VLOOKUP(W28,'Individual details'!$B$1:$E$7096,4,0)</f>
        <v>59</v>
      </c>
      <c r="Y28" s="70">
        <f t="shared" si="0"/>
        <v>6</v>
      </c>
      <c r="Z28" s="44"/>
      <c r="AA28" s="93" t="s">
        <v>60</v>
      </c>
      <c r="AB28" s="93">
        <v>10</v>
      </c>
    </row>
    <row r="29" spans="1:28" ht="17" x14ac:dyDescent="0.2">
      <c r="A29" s="88" t="s">
        <v>126</v>
      </c>
      <c r="B29" s="25">
        <v>9</v>
      </c>
      <c r="C29" s="34" t="s">
        <v>7</v>
      </c>
      <c r="D29" s="27" t="s">
        <v>4</v>
      </c>
      <c r="E29" s="28" t="s">
        <v>5</v>
      </c>
      <c r="F29" s="57"/>
      <c r="G29" s="57"/>
      <c r="H29" s="35" t="s">
        <v>13</v>
      </c>
      <c r="I29" s="29" t="s">
        <v>147</v>
      </c>
      <c r="J29" s="29" t="s">
        <v>70</v>
      </c>
      <c r="K29" s="29" t="s">
        <v>19</v>
      </c>
      <c r="L29" s="50" t="str">
        <f>VLOOKUP(H29,'Individual details'!$B$1:$P$78,15,0)</f>
        <v>03:00.0</v>
      </c>
      <c r="M29" s="50" t="str">
        <f>VLOOKUP(I29,'Individual details'!$B$1:$P$78,15,0)</f>
        <v>03:00.0</v>
      </c>
      <c r="N29" s="50" t="str">
        <f>VLOOKUP(J29,'Individual details'!$B$1:$P$78,15,0)</f>
        <v>02:45.0</v>
      </c>
      <c r="O29" s="50" t="str">
        <f>VLOOKUP(K29,'Individual details'!$B$1:$P$78,15,0)</f>
        <v>03:15.0</v>
      </c>
      <c r="P29" s="50" cm="1">
        <f t="array" ref="P29">SUMPRODUCT(L29:O29+0)</f>
        <v>8.3333333333333332E-3</v>
      </c>
      <c r="Q29" s="58">
        <f ca="1">VLOOKUP(H29,'Individual details'!$B$1:$E$79,4,0)+VLOOKUP(I29,'Individual details'!$B$1:$E$79,4,0)+VLOOKUP(J29,'Individual details'!$B$1:$E$79,4,0)+VLOOKUP(K29,'Individual details'!$B$1:$E$79,4,0)</f>
        <v>250</v>
      </c>
      <c r="R29" s="75" t="s">
        <v>241</v>
      </c>
      <c r="S29" s="62" t="s">
        <v>75</v>
      </c>
      <c r="T29" s="61">
        <v>7.5755787037037033E-3</v>
      </c>
      <c r="U29" s="61"/>
      <c r="V29" s="48"/>
      <c r="W29" s="83" t="s">
        <v>22</v>
      </c>
      <c r="X29" s="67">
        <f ca="1">VLOOKUP(W29,'Individual details'!$B$1:$E$7096,4,0)</f>
        <v>59</v>
      </c>
      <c r="Y29" s="70">
        <f t="shared" si="0"/>
        <v>6</v>
      </c>
      <c r="Z29" s="44"/>
      <c r="AA29" s="93" t="s">
        <v>61</v>
      </c>
      <c r="AB29" s="93">
        <v>8</v>
      </c>
    </row>
    <row r="30" spans="1:28" ht="17" x14ac:dyDescent="0.2">
      <c r="A30" s="88" t="s">
        <v>126</v>
      </c>
      <c r="B30" s="25">
        <v>9</v>
      </c>
      <c r="C30" s="34" t="s">
        <v>7</v>
      </c>
      <c r="D30" s="27" t="s">
        <v>4</v>
      </c>
      <c r="E30" s="28" t="s">
        <v>5</v>
      </c>
      <c r="F30" s="57"/>
      <c r="G30" s="57"/>
      <c r="H30" s="30" t="s">
        <v>130</v>
      </c>
      <c r="I30" s="30" t="s">
        <v>22</v>
      </c>
      <c r="J30" s="30" t="s">
        <v>135</v>
      </c>
      <c r="K30" s="36" t="s">
        <v>81</v>
      </c>
      <c r="L30" s="50" t="str">
        <f>VLOOKUP(H30,'Individual details'!$B$1:$P$78,15,0)</f>
        <v>03:00.0</v>
      </c>
      <c r="M30" s="50" t="str">
        <f>VLOOKUP(I30,'Individual details'!$B$1:$P$78,15,0)</f>
        <v>03:00.0</v>
      </c>
      <c r="N30" s="50" t="str">
        <f>VLOOKUP(J30,'Individual details'!$B$1:$P$78,15,0)</f>
        <v>03:15.0</v>
      </c>
      <c r="O30" s="50" t="str">
        <f>VLOOKUP(K30,'Individual details'!$B$1:$P$78,15,0)</f>
        <v>02:45.0</v>
      </c>
      <c r="P30" s="50" cm="1">
        <f t="array" ref="P30">SUMPRODUCT(L30:O30+0)</f>
        <v>8.3333333333333332E-3</v>
      </c>
      <c r="Q30" s="58">
        <f ca="1">VLOOKUP(H30,'Individual details'!$B$1:$E$79,4,0)+VLOOKUP(I30,'Individual details'!$B$1:$E$79,4,0)+VLOOKUP(J30,'Individual details'!$B$1:$E$79,4,0)+VLOOKUP(K30,'Individual details'!$B$1:$E$79,4,0)</f>
        <v>209</v>
      </c>
      <c r="R30" s="75" t="s">
        <v>99</v>
      </c>
      <c r="S30" s="62" t="s">
        <v>75</v>
      </c>
      <c r="T30" s="61">
        <v>7.5755787037037033E-3</v>
      </c>
      <c r="U30" s="61"/>
      <c r="V30" s="48"/>
      <c r="W30" s="83" t="s">
        <v>70</v>
      </c>
      <c r="X30" s="67">
        <f ca="1">VLOOKUP(W30,'Individual details'!$B$1:$E$7096,4,0)</f>
        <v>60</v>
      </c>
      <c r="Y30" s="70">
        <f t="shared" si="0"/>
        <v>6</v>
      </c>
      <c r="Z30" s="23"/>
      <c r="AA30" s="94" t="s">
        <v>62</v>
      </c>
      <c r="AB30" s="93">
        <v>6</v>
      </c>
    </row>
    <row r="31" spans="1:28" ht="17" x14ac:dyDescent="0.2">
      <c r="A31" s="88" t="s">
        <v>126</v>
      </c>
      <c r="B31" s="25">
        <v>10</v>
      </c>
      <c r="C31" s="34" t="s">
        <v>7</v>
      </c>
      <c r="D31" s="27" t="s">
        <v>8</v>
      </c>
      <c r="E31" s="47" t="s">
        <v>9</v>
      </c>
      <c r="F31" s="57"/>
      <c r="G31" s="57"/>
      <c r="H31" s="35" t="s">
        <v>143</v>
      </c>
      <c r="I31" s="35" t="s">
        <v>233</v>
      </c>
      <c r="J31" s="35" t="s">
        <v>236</v>
      </c>
      <c r="K31" s="35" t="s">
        <v>158</v>
      </c>
      <c r="L31" s="50" t="str">
        <f>VLOOKUP(H31,'Individual details'!$B$1:$P$78,7,0)</f>
        <v>00:45.0</v>
      </c>
      <c r="M31" s="50" t="str">
        <f>VLOOKUP(I31,'Individual details'!$B$1:$P$78,8,0)</f>
        <v>00:48.0</v>
      </c>
      <c r="N31" s="50" t="str">
        <f>VLOOKUP(J31,'Individual details'!$B$1:$P$78,9,0)</f>
        <v>00:40.0</v>
      </c>
      <c r="O31" s="50" t="str">
        <f>VLOOKUP(K31,'Individual details'!$B$1:$P$78,10,0)</f>
        <v>00:35.0</v>
      </c>
      <c r="P31" s="50" cm="1">
        <f t="array" ref="P31">SUMPRODUCT(L31:O31+0)</f>
        <v>1.9444444444444444E-3</v>
      </c>
      <c r="Q31" s="58">
        <f ca="1">VLOOKUP(H31,'Individual details'!$B$1:$E$79,4,0)+VLOOKUP(I31,'Individual details'!$B$1:$E$79,4,0)+VLOOKUP(J31,'Individual details'!$B$1:$E$79,4,0)+VLOOKUP(K31,'Individual details'!$B$1:$E$79,4,0)</f>
        <v>176</v>
      </c>
      <c r="R31" s="75" t="s">
        <v>100</v>
      </c>
      <c r="S31" s="62"/>
      <c r="T31" s="61"/>
      <c r="U31" s="61"/>
      <c r="V31" s="48"/>
      <c r="W31" s="83" t="s">
        <v>13</v>
      </c>
      <c r="X31" s="67">
        <f ca="1">VLOOKUP(W31,'Individual details'!$B$1:$E$7096,4,0)</f>
        <v>61</v>
      </c>
      <c r="Y31" s="70">
        <f t="shared" si="0"/>
        <v>6</v>
      </c>
      <c r="Z31" s="22"/>
      <c r="AA31" s="94" t="s">
        <v>63</v>
      </c>
      <c r="AB31" s="93">
        <v>4</v>
      </c>
    </row>
    <row r="32" spans="1:28" ht="17" x14ac:dyDescent="0.2">
      <c r="A32" s="88" t="s">
        <v>126</v>
      </c>
      <c r="B32" s="25">
        <v>10</v>
      </c>
      <c r="C32" s="34" t="s">
        <v>7</v>
      </c>
      <c r="D32" s="27" t="s">
        <v>8</v>
      </c>
      <c r="E32" s="47" t="s">
        <v>9</v>
      </c>
      <c r="F32" s="57"/>
      <c r="G32" s="57"/>
      <c r="H32" s="30" t="s">
        <v>129</v>
      </c>
      <c r="I32" s="30" t="s">
        <v>138</v>
      </c>
      <c r="J32" s="30" t="s">
        <v>124</v>
      </c>
      <c r="K32" s="31" t="s">
        <v>229</v>
      </c>
      <c r="L32" s="50" t="str">
        <f>VLOOKUP(H32,'Individual details'!$B$1:$P$78,7,0)</f>
        <v>00:50.0</v>
      </c>
      <c r="M32" s="50" t="str">
        <f>VLOOKUP(I32,'Individual details'!$B$1:$P$78,8,0)</f>
        <v>00:53.0</v>
      </c>
      <c r="N32" s="50" t="str">
        <f>VLOOKUP(J32,'Individual details'!$B$1:$P$78,9,0)</f>
        <v>00:40.0</v>
      </c>
      <c r="O32" s="50" t="str">
        <f>VLOOKUP(K32,'Individual details'!$B$1:$P$78,10,0)</f>
        <v>00:40.0</v>
      </c>
      <c r="P32" s="50" cm="1">
        <f t="array" ref="P32">SUMPRODUCT(L32:O32+0)</f>
        <v>2.1180555555555553E-3</v>
      </c>
      <c r="Q32" s="58">
        <f ca="1">VLOOKUP(H32,'Individual details'!$B$1:$E$79,4,0)+VLOOKUP(I32,'Individual details'!$B$1:$E$79,4,0)+VLOOKUP(J32,'Individual details'!$B$1:$E$79,4,0)+VLOOKUP(K32,'Individual details'!$B$1:$E$79,4,0)</f>
        <v>119</v>
      </c>
      <c r="R32" s="75" t="s">
        <v>245</v>
      </c>
      <c r="S32" s="62" t="s">
        <v>107</v>
      </c>
      <c r="T32" s="61">
        <v>6.8913194444444456E-3</v>
      </c>
      <c r="U32" s="61"/>
      <c r="V32" s="48"/>
      <c r="W32" s="83" t="s">
        <v>79</v>
      </c>
      <c r="X32" s="67">
        <f ca="1">VLOOKUP(W32,'Individual details'!$B$1:$E$7096,4,0)</f>
        <v>61</v>
      </c>
      <c r="Y32" s="70">
        <f t="shared" si="0"/>
        <v>6</v>
      </c>
      <c r="Z32" s="22"/>
      <c r="AA32" s="37"/>
      <c r="AB32" s="37"/>
    </row>
    <row r="33" spans="1:28" ht="17" x14ac:dyDescent="0.2">
      <c r="A33" s="88" t="s">
        <v>126</v>
      </c>
      <c r="B33" s="25">
        <v>10</v>
      </c>
      <c r="C33" s="34" t="s">
        <v>7</v>
      </c>
      <c r="D33" s="27" t="s">
        <v>8</v>
      </c>
      <c r="E33" s="47" t="s">
        <v>9</v>
      </c>
      <c r="F33" s="90"/>
      <c r="G33" s="90"/>
      <c r="H33" s="30" t="s">
        <v>120</v>
      </c>
      <c r="I33" s="30" t="s">
        <v>44</v>
      </c>
      <c r="J33" s="30" t="s">
        <v>69</v>
      </c>
      <c r="K33" s="36" t="s">
        <v>123</v>
      </c>
      <c r="L33" s="91" t="str">
        <f>VLOOKUP(H33,'Individual details'!$B$1:$P$78,7,0)</f>
        <v>00:45.0</v>
      </c>
      <c r="M33" s="91" t="str">
        <f>VLOOKUP(I33,'Individual details'!$B$1:$P$78,8,0)</f>
        <v>00:53.0</v>
      </c>
      <c r="N33" s="91" t="str">
        <f>VLOOKUP(J33,'Individual details'!$B$1:$P$78,9,0)</f>
        <v>00:50.0</v>
      </c>
      <c r="O33" s="91" t="str">
        <f>VLOOKUP(K33,'Individual details'!$B$1:$P$78,10,0)</f>
        <v>00:40.0</v>
      </c>
      <c r="P33" s="91" cm="1">
        <f t="array" ref="P33">SUMPRODUCT(L33:O33+0)</f>
        <v>2.1759259259259258E-3</v>
      </c>
      <c r="Q33" s="58">
        <f ca="1">VLOOKUP(H33,'Individual details'!$B$1:$E$79,4,0)+VLOOKUP(I33,'Individual details'!$B$1:$E$79,4,0)+VLOOKUP(J33,'Individual details'!$B$1:$E$79,4,0)+VLOOKUP(K33,'Individual details'!$B$1:$E$79,4,0)</f>
        <v>166</v>
      </c>
      <c r="R33" s="75" t="s">
        <v>102</v>
      </c>
      <c r="S33" s="79">
        <v>1.6677083333333333E-3</v>
      </c>
      <c r="T33" s="78">
        <v>1.3203703703703704E-3</v>
      </c>
      <c r="U33" s="63"/>
      <c r="V33" s="86"/>
      <c r="W33" s="83" t="s">
        <v>130</v>
      </c>
      <c r="X33" s="67">
        <f ca="1">VLOOKUP(W33,'Individual details'!$B$1:$E$7096,4,0)</f>
        <v>62</v>
      </c>
      <c r="Y33" s="70">
        <f t="shared" si="0"/>
        <v>5</v>
      </c>
      <c r="Z33" s="22"/>
      <c r="AA33" s="37"/>
      <c r="AB33" s="37"/>
    </row>
    <row r="34" spans="1:28" ht="17" x14ac:dyDescent="0.2">
      <c r="A34" s="88" t="s">
        <v>126</v>
      </c>
      <c r="B34" s="25">
        <v>10</v>
      </c>
      <c r="C34" s="34" t="s">
        <v>7</v>
      </c>
      <c r="D34" s="27" t="s">
        <v>8</v>
      </c>
      <c r="E34" s="47" t="s">
        <v>9</v>
      </c>
      <c r="F34" s="57"/>
      <c r="G34" s="57"/>
      <c r="H34" s="30" t="s">
        <v>19</v>
      </c>
      <c r="I34" s="30" t="s">
        <v>147</v>
      </c>
      <c r="J34" s="30" t="s">
        <v>70</v>
      </c>
      <c r="K34" s="31" t="s">
        <v>13</v>
      </c>
      <c r="L34" s="50" t="str">
        <f>VLOOKUP(H34,'Individual details'!$B$1:$P$78,7,0)</f>
        <v>00:55.0</v>
      </c>
      <c r="M34" s="50" t="str">
        <f>VLOOKUP(I34,'Individual details'!$B$1:$P$78,8,0)</f>
        <v>00:53.0</v>
      </c>
      <c r="N34" s="50" t="str">
        <f>VLOOKUP(J34,'Individual details'!$B$1:$P$78,9,0)</f>
        <v>00:40.0</v>
      </c>
      <c r="O34" s="50" t="str">
        <f>VLOOKUP(K34,'Individual details'!$B$1:$P$78,10,0)</f>
        <v>00:40.0</v>
      </c>
      <c r="P34" s="50" cm="1">
        <f t="array" ref="P34">SUMPRODUCT(L34:O34+0)</f>
        <v>2.1759259259259258E-3</v>
      </c>
      <c r="Q34" s="58">
        <f ca="1">VLOOKUP(H34,'Individual details'!$B$1:$E$79,4,0)+VLOOKUP(I34,'Individual details'!$B$1:$E$79,4,0)+VLOOKUP(J34,'Individual details'!$B$1:$E$79,4,0)+VLOOKUP(K34,'Individual details'!$B$1:$E$79,4,0)</f>
        <v>250</v>
      </c>
      <c r="R34" s="75" t="s">
        <v>241</v>
      </c>
      <c r="S34" s="62" t="s">
        <v>75</v>
      </c>
      <c r="T34" s="61">
        <v>1.3776620370370368E-3</v>
      </c>
      <c r="U34" s="61"/>
      <c r="V34" s="48"/>
      <c r="W34" s="83" t="s">
        <v>21</v>
      </c>
      <c r="X34" s="67">
        <f ca="1">VLOOKUP(W34,'Individual details'!$B$1:$E$7096,4,0)</f>
        <v>65</v>
      </c>
      <c r="Y34" s="70">
        <f t="shared" si="0"/>
        <v>4</v>
      </c>
      <c r="Z34" s="22"/>
    </row>
    <row r="35" spans="1:28" ht="17" x14ac:dyDescent="0.2">
      <c r="A35" s="88" t="s">
        <v>126</v>
      </c>
      <c r="B35" s="25">
        <v>10</v>
      </c>
      <c r="C35" s="34" t="s">
        <v>7</v>
      </c>
      <c r="D35" s="27" t="s">
        <v>8</v>
      </c>
      <c r="E35" s="47" t="s">
        <v>9</v>
      </c>
      <c r="F35" s="57"/>
      <c r="G35" s="57"/>
      <c r="H35" s="30" t="s">
        <v>131</v>
      </c>
      <c r="I35" s="30" t="s">
        <v>22</v>
      </c>
      <c r="J35" s="30" t="s">
        <v>79</v>
      </c>
      <c r="K35" s="31" t="s">
        <v>18</v>
      </c>
      <c r="L35" s="50" t="str">
        <f>VLOOKUP(H35,'Individual details'!$B$1:$P$78,7,0)</f>
        <v>00:55.0</v>
      </c>
      <c r="M35" s="50" t="str">
        <f>VLOOKUP(I35,'Individual details'!$B$1:$P$78,8,0)</f>
        <v>00:53.0</v>
      </c>
      <c r="N35" s="50" t="str">
        <f>VLOOKUP(J35,'Individual details'!$B$1:$P$78,9,0)</f>
        <v>00:50.0</v>
      </c>
      <c r="O35" s="50" t="str">
        <f>VLOOKUP(K35,'Individual details'!$B$1:$P$78,10,0)</f>
        <v>00:40.0</v>
      </c>
      <c r="P35" s="50" cm="1">
        <f t="array" ref="P35">SUMPRODUCT(L35:O35+0)</f>
        <v>2.2916666666666667E-3</v>
      </c>
      <c r="Q35" s="58">
        <f ca="1">VLOOKUP(H35,'Individual details'!$B$1:$E$79,4,0)+VLOOKUP(I35,'Individual details'!$B$1:$E$79,4,0)+VLOOKUP(J35,'Individual details'!$B$1:$E$79,4,0)+VLOOKUP(K35,'Individual details'!$B$1:$E$79,4,0)</f>
        <v>223</v>
      </c>
      <c r="R35" s="75" t="s">
        <v>99</v>
      </c>
      <c r="S35" s="62" t="s">
        <v>108</v>
      </c>
      <c r="T35" s="61">
        <v>1.4638888888888889E-3</v>
      </c>
      <c r="U35" s="61"/>
      <c r="V35" s="48"/>
      <c r="W35" s="66" t="s">
        <v>37</v>
      </c>
      <c r="X35" s="67">
        <f ca="1">VLOOKUP(W35,'Individual details'!$B$1:$E$7096,4,0)</f>
        <v>65</v>
      </c>
      <c r="Y35" s="70">
        <f t="shared" si="0"/>
        <v>4</v>
      </c>
      <c r="Z35" s="22"/>
    </row>
    <row r="36" spans="1:28" ht="17" x14ac:dyDescent="0.2">
      <c r="A36" s="88" t="s">
        <v>126</v>
      </c>
      <c r="B36" s="25">
        <v>11</v>
      </c>
      <c r="C36" s="33" t="s">
        <v>6</v>
      </c>
      <c r="D36" s="27" t="s">
        <v>10</v>
      </c>
      <c r="E36" s="28" t="s">
        <v>5</v>
      </c>
      <c r="F36" s="57"/>
      <c r="G36" s="57"/>
      <c r="H36" s="29" t="s">
        <v>229</v>
      </c>
      <c r="I36" s="29" t="s">
        <v>129</v>
      </c>
      <c r="J36" s="29" t="s">
        <v>71</v>
      </c>
      <c r="K36" s="29" t="s">
        <v>82</v>
      </c>
      <c r="L36" s="50" t="str">
        <f>VLOOKUP(H36,'Individual details'!$B$1:$P$78,14,0)</f>
        <v>01:30.0</v>
      </c>
      <c r="M36" s="50" t="str">
        <f>VLOOKUP(I36,'Individual details'!$B$1:$P$78,14,0)</f>
        <v>01:30.0</v>
      </c>
      <c r="N36" s="50" t="str">
        <f>VLOOKUP(J36,'Individual details'!$B$1:$P$78,14,0)</f>
        <v>01:20.0</v>
      </c>
      <c r="O36" s="50" t="str">
        <f>VLOOKUP(K36,'Individual details'!$B$1:$P$78,14,0)</f>
        <v>01:20.0</v>
      </c>
      <c r="P36" s="50" cm="1">
        <f t="array" ref="P36">SUMPRODUCT(L36:O36+0)</f>
        <v>3.9351851851851857E-3</v>
      </c>
      <c r="Q36" s="58">
        <f ca="1">VLOOKUP(H36,'Individual details'!$B$1:$E$79,4,0)+VLOOKUP(I36,'Individual details'!$B$1:$E$79,4,0)+VLOOKUP(J36,'Individual details'!$B$1:$E$79,4,0)+VLOOKUP(K36,'Individual details'!$B$1:$E$79,4,0)</f>
        <v>132</v>
      </c>
      <c r="R36" s="75" t="s">
        <v>95</v>
      </c>
      <c r="S36" s="62" t="s">
        <v>108</v>
      </c>
      <c r="T36" s="61">
        <v>1.4638888888888889E-3</v>
      </c>
      <c r="U36" s="61"/>
      <c r="V36" s="48"/>
      <c r="W36" s="83" t="s">
        <v>162</v>
      </c>
      <c r="X36" s="67">
        <f ca="1">VLOOKUP(W36,'Individual details'!$B$1:$E$7096,4,0)</f>
        <v>67</v>
      </c>
      <c r="Y36" s="70">
        <f t="shared" si="0"/>
        <v>2</v>
      </c>
      <c r="Z36" s="22"/>
    </row>
    <row r="37" spans="1:28" ht="17" x14ac:dyDescent="0.2">
      <c r="A37" s="88" t="s">
        <v>126</v>
      </c>
      <c r="B37" s="25">
        <v>11</v>
      </c>
      <c r="C37" s="33" t="s">
        <v>6</v>
      </c>
      <c r="D37" s="27" t="s">
        <v>10</v>
      </c>
      <c r="E37" s="28" t="s">
        <v>5</v>
      </c>
      <c r="F37" s="57"/>
      <c r="G37" s="57"/>
      <c r="H37" s="29" t="s">
        <v>18</v>
      </c>
      <c r="I37" s="29" t="s">
        <v>70</v>
      </c>
      <c r="J37" s="29" t="s">
        <v>24</v>
      </c>
      <c r="K37" s="29" t="s">
        <v>130</v>
      </c>
      <c r="L37" s="50" t="str">
        <f>VLOOKUP(H37,'Individual details'!$B$1:$P$78,14,0)</f>
        <v>01:30.0</v>
      </c>
      <c r="M37" s="50" t="str">
        <f>VLOOKUP(I37,'Individual details'!$B$1:$P$78,14,0)</f>
        <v>01:20.0</v>
      </c>
      <c r="N37" s="50" t="str">
        <f>VLOOKUP(J37,'Individual details'!$B$1:$P$78,14,0)</f>
        <v>01:40.0</v>
      </c>
      <c r="O37" s="50" t="str">
        <f>VLOOKUP(K37,'Individual details'!$B$1:$P$78,14,0)</f>
        <v>01:30.0</v>
      </c>
      <c r="P37" s="50" cm="1">
        <f t="array" ref="P37">SUMPRODUCT(L37:O37+0)</f>
        <v>4.1666666666666666E-3</v>
      </c>
      <c r="Q37" s="58">
        <f ca="1">VLOOKUP(H37,'Individual details'!$B$1:$E$79,4,0)+VLOOKUP(I37,'Individual details'!$B$1:$E$79,4,0)+VLOOKUP(J37,'Individual details'!$B$1:$E$79,4,0)+VLOOKUP(K37,'Individual details'!$B$1:$E$79,4,0)</f>
        <v>236</v>
      </c>
      <c r="R37" s="75" t="s">
        <v>96</v>
      </c>
      <c r="S37" s="62" t="s">
        <v>108</v>
      </c>
      <c r="T37" s="61">
        <v>1.4638888888888889E-3</v>
      </c>
      <c r="U37" s="61"/>
      <c r="V37" s="48"/>
      <c r="W37" s="83" t="s">
        <v>17</v>
      </c>
      <c r="X37" s="67">
        <f ca="1">VLOOKUP(W37,'Individual details'!$B$1:$E$7096,4,0)</f>
        <v>70</v>
      </c>
      <c r="Y37" s="70">
        <f t="shared" si="0"/>
        <v>4</v>
      </c>
      <c r="Z37" s="44"/>
    </row>
    <row r="38" spans="1:28" ht="17" x14ac:dyDescent="0.2">
      <c r="A38" s="88" t="s">
        <v>126</v>
      </c>
      <c r="B38" s="25">
        <v>11</v>
      </c>
      <c r="C38" s="33" t="s">
        <v>6</v>
      </c>
      <c r="D38" s="27" t="s">
        <v>10</v>
      </c>
      <c r="E38" s="28" t="s">
        <v>5</v>
      </c>
      <c r="F38" s="57"/>
      <c r="G38" s="57"/>
      <c r="H38" s="30" t="s">
        <v>134</v>
      </c>
      <c r="I38" s="30" t="s">
        <v>123</v>
      </c>
      <c r="J38" s="30" t="s">
        <v>142</v>
      </c>
      <c r="K38" s="36" t="s">
        <v>120</v>
      </c>
      <c r="L38" s="50" t="str">
        <f>VLOOKUP(H38,'Individual details'!$B$1:$P$78,14,0)</f>
        <v>01:30.0</v>
      </c>
      <c r="M38" s="50" t="str">
        <f>VLOOKUP(I38,'Individual details'!$B$1:$P$78,14,0)</f>
        <v>01:30.0</v>
      </c>
      <c r="N38" s="50" t="str">
        <f>VLOOKUP(J38,'Individual details'!$B$1:$P$78,14,0)</f>
        <v>01:20.0</v>
      </c>
      <c r="O38" s="50" t="str">
        <f>VLOOKUP(K38,'Individual details'!$B$1:$P$78,14,0)</f>
        <v>01:20.0</v>
      </c>
      <c r="P38" s="50" cm="1">
        <f t="array" ref="P38">SUMPRODUCT(L38:O38+0)</f>
        <v>3.9351851851851857E-3</v>
      </c>
      <c r="Q38" s="58">
        <f ca="1">VLOOKUP(H38,'Individual details'!$B$1:$E$79,4,0)+VLOOKUP(I38,'Individual details'!$B$1:$E$79,4,0)+VLOOKUP(J38,'Individual details'!$B$1:$E$79,4,0)+VLOOKUP(K38,'Individual details'!$B$1:$E$79,4,0)</f>
        <v>206</v>
      </c>
      <c r="R38" s="75" t="s">
        <v>101</v>
      </c>
      <c r="S38" s="62" t="s">
        <v>110</v>
      </c>
      <c r="T38" s="61">
        <v>2.6186342592592594E-3</v>
      </c>
      <c r="U38" s="61"/>
      <c r="V38" s="48"/>
      <c r="W38" s="66" t="s">
        <v>42</v>
      </c>
      <c r="X38" s="67">
        <f ca="1">VLOOKUP(W38,'Individual details'!$B$1:$E$7096,4,0)</f>
        <v>71</v>
      </c>
      <c r="Y38" s="70">
        <f t="shared" si="0"/>
        <v>5</v>
      </c>
      <c r="Z38" s="44"/>
    </row>
    <row r="39" spans="1:28" ht="17" x14ac:dyDescent="0.2">
      <c r="A39" s="88" t="s">
        <v>126</v>
      </c>
      <c r="B39" s="25">
        <v>12</v>
      </c>
      <c r="C39" s="26" t="s">
        <v>3</v>
      </c>
      <c r="D39" s="27" t="s">
        <v>10</v>
      </c>
      <c r="E39" s="28" t="s">
        <v>5</v>
      </c>
      <c r="F39" s="57"/>
      <c r="G39" s="57"/>
      <c r="H39" s="29" t="s">
        <v>233</v>
      </c>
      <c r="I39" s="35" t="s">
        <v>124</v>
      </c>
      <c r="J39" s="29" t="s">
        <v>138</v>
      </c>
      <c r="K39" s="29" t="s">
        <v>81</v>
      </c>
      <c r="L39" s="50" t="str">
        <f>VLOOKUP(H39,'Individual details'!$B$1:$P$78,14,0)</f>
        <v>01:20.0</v>
      </c>
      <c r="M39" s="50" t="str">
        <f>VLOOKUP(I39,'Individual details'!$B$1:$P$78,14,0)</f>
        <v>01:20.0</v>
      </c>
      <c r="N39" s="50" t="str">
        <f>VLOOKUP(J39,'Individual details'!$B$1:$P$78,14,0)</f>
        <v>01:30.0</v>
      </c>
      <c r="O39" s="50" t="str">
        <f>VLOOKUP(K39,'Individual details'!$B$1:$P$78,14,0)</f>
        <v>01:20.0</v>
      </c>
      <c r="P39" s="50" cm="1">
        <f t="array" ref="P39">SUMPRODUCT(L39:O39+0)</f>
        <v>3.8194444444444443E-3</v>
      </c>
      <c r="Q39" s="58">
        <f ca="1">VLOOKUP(H39,'Individual details'!$B$1:$E$79,4,0)+VLOOKUP(I39,'Individual details'!$B$1:$E$79,4,0)+VLOOKUP(J39,'Individual details'!$B$1:$E$79,4,0)+VLOOKUP(K39,'Individual details'!$B$1:$E$79,4,0)</f>
        <v>126</v>
      </c>
      <c r="R39" s="75" t="s">
        <v>103</v>
      </c>
      <c r="S39" s="62" t="s">
        <v>113</v>
      </c>
      <c r="T39" s="61">
        <v>3.0181712962962966E-3</v>
      </c>
      <c r="U39" s="61"/>
      <c r="V39" s="48"/>
      <c r="W39" s="83" t="s">
        <v>19</v>
      </c>
      <c r="X39" s="67">
        <f ca="1">VLOOKUP(W39,'Individual details'!$B$1:$E$7096,4,0)</f>
        <v>71</v>
      </c>
      <c r="Y39" s="70">
        <f t="shared" si="0"/>
        <v>4</v>
      </c>
      <c r="Z39" s="44"/>
      <c r="AA39" s="1"/>
      <c r="AB39" s="1"/>
    </row>
    <row r="40" spans="1:28" ht="17" x14ac:dyDescent="0.2">
      <c r="A40" s="88" t="s">
        <v>126</v>
      </c>
      <c r="B40" s="25">
        <v>12</v>
      </c>
      <c r="C40" s="26" t="s">
        <v>3</v>
      </c>
      <c r="D40" s="27" t="s">
        <v>10</v>
      </c>
      <c r="E40" s="28" t="s">
        <v>5</v>
      </c>
      <c r="F40" s="57"/>
      <c r="G40" s="57"/>
      <c r="H40" s="30" t="s">
        <v>78</v>
      </c>
      <c r="I40" s="30" t="s">
        <v>131</v>
      </c>
      <c r="J40" s="30" t="s">
        <v>69</v>
      </c>
      <c r="K40" s="31" t="s">
        <v>135</v>
      </c>
      <c r="L40" s="50" t="str">
        <f>VLOOKUP(H40,'Individual details'!$B$1:$P$78,14,0)</f>
        <v>01:40.0</v>
      </c>
      <c r="M40" s="50" t="str">
        <f>VLOOKUP(I40,'Individual details'!$B$1:$P$78,14,0)</f>
        <v>01:40.0</v>
      </c>
      <c r="N40" s="50" t="str">
        <f>VLOOKUP(J40,'Individual details'!$B$1:$P$78,14,0)</f>
        <v>01:40.0</v>
      </c>
      <c r="O40" s="50" t="str">
        <f>VLOOKUP(K40,'Individual details'!$B$1:$P$78,14,0)</f>
        <v>01:40.0</v>
      </c>
      <c r="P40" s="50" cm="1">
        <f t="array" ref="P40">SUMPRODUCT(L40:O40+0)</f>
        <v>4.6296296296296294E-3</v>
      </c>
      <c r="Q40" s="58">
        <f ca="1">VLOOKUP(H40,'Individual details'!$B$1:$E$79,4,0)+VLOOKUP(I40,'Individual details'!$B$1:$E$79,4,0)+VLOOKUP(J40,'Individual details'!$B$1:$E$79,4,0)+VLOOKUP(K40,'Individual details'!$B$1:$E$79,4,0)</f>
        <v>184</v>
      </c>
      <c r="R40" s="75" t="s">
        <v>97</v>
      </c>
      <c r="S40" s="62" t="s">
        <v>117</v>
      </c>
      <c r="T40" s="61">
        <v>2.8968750000000001E-3</v>
      </c>
      <c r="U40" s="61"/>
      <c r="V40" s="48"/>
      <c r="W40" s="1"/>
      <c r="X40" s="10"/>
      <c r="Y40" s="69">
        <f>SUM(Y2:Y39)</f>
        <v>200</v>
      </c>
      <c r="Z40" s="1"/>
    </row>
    <row r="41" spans="1:28" ht="17" x14ac:dyDescent="0.2">
      <c r="A41" s="88" t="s">
        <v>126</v>
      </c>
      <c r="B41" s="25">
        <v>12</v>
      </c>
      <c r="C41" s="26" t="s">
        <v>3</v>
      </c>
      <c r="D41" s="27" t="s">
        <v>10</v>
      </c>
      <c r="E41" s="28" t="s">
        <v>5</v>
      </c>
      <c r="F41" s="57"/>
      <c r="G41" s="57"/>
      <c r="H41" s="29" t="s">
        <v>14</v>
      </c>
      <c r="I41" s="35" t="s">
        <v>79</v>
      </c>
      <c r="J41" s="35" t="s">
        <v>13</v>
      </c>
      <c r="K41" s="29" t="s">
        <v>42</v>
      </c>
      <c r="L41" s="50" t="str">
        <f>VLOOKUP(H41,'Individual details'!$B$1:$P$78,14,0)</f>
        <v>01:20.0</v>
      </c>
      <c r="M41" s="50" t="str">
        <f>VLOOKUP(I41,'Individual details'!$B$1:$P$78,14,0)</f>
        <v>01:40.0</v>
      </c>
      <c r="N41" s="50" t="str">
        <f>VLOOKUP(J41,'Individual details'!$B$1:$P$78,14,0)</f>
        <v>01:30.0</v>
      </c>
      <c r="O41" s="50" t="str">
        <f>VLOOKUP(K41,'Individual details'!$B$1:$P$78,14,0)</f>
        <v>01:50.0</v>
      </c>
      <c r="P41" s="50" cm="1">
        <f t="array" ref="P41">SUMPRODUCT(L41:O41+0)</f>
        <v>4.3981481481481484E-3</v>
      </c>
      <c r="Q41" s="58">
        <f ca="1">VLOOKUP(H41,'Individual details'!$B$1:$E$79,4,0)+VLOOKUP(I41,'Individual details'!$B$1:$E$79,4,0)+VLOOKUP(J41,'Individual details'!$B$1:$E$79,4,0)+VLOOKUP(K41,'Individual details'!$B$1:$E$79,4,0)</f>
        <v>250</v>
      </c>
      <c r="R41" s="75" t="s">
        <v>98</v>
      </c>
      <c r="S41" s="62" t="s">
        <v>117</v>
      </c>
      <c r="T41" s="61">
        <v>2.8968750000000001E-3</v>
      </c>
      <c r="U41" s="61"/>
      <c r="V41" s="48"/>
      <c r="W41" s="1"/>
      <c r="X41" s="10"/>
      <c r="Y41" s="71"/>
      <c r="Z41" s="1"/>
    </row>
    <row r="42" spans="1:28" ht="17" x14ac:dyDescent="0.2">
      <c r="A42" s="88" t="s">
        <v>126</v>
      </c>
      <c r="B42" s="25">
        <v>13</v>
      </c>
      <c r="C42" s="33" t="s">
        <v>6</v>
      </c>
      <c r="D42" s="27" t="s">
        <v>8</v>
      </c>
      <c r="E42" s="47" t="s">
        <v>9</v>
      </c>
      <c r="F42" s="57"/>
      <c r="G42" s="57"/>
      <c r="H42" s="35" t="s">
        <v>129</v>
      </c>
      <c r="I42" s="35" t="s">
        <v>158</v>
      </c>
      <c r="J42" s="35" t="s">
        <v>71</v>
      </c>
      <c r="K42" s="35" t="s">
        <v>123</v>
      </c>
      <c r="L42" s="50" t="str">
        <f>VLOOKUP(H42,'Individual details'!$B$1:$P$78,7,0)</f>
        <v>00:50.0</v>
      </c>
      <c r="M42" s="50" t="str">
        <f>VLOOKUP(I42,'Individual details'!$B$1:$P$78,8,0)</f>
        <v>00:48.0</v>
      </c>
      <c r="N42" s="50" t="str">
        <f>VLOOKUP(J42,'Individual details'!$B$1:$P$78,9,0)</f>
        <v>00:40.0</v>
      </c>
      <c r="O42" s="50" t="str">
        <f>VLOOKUP(K42,'Individual details'!$B$1:$P$78,10,0)</f>
        <v>00:40.0</v>
      </c>
      <c r="P42" s="50" cm="1">
        <f t="array" ref="P42">SUMPRODUCT(L42:O42+0)</f>
        <v>2.0601851851851853E-3</v>
      </c>
      <c r="Q42" s="58">
        <f ca="1">VLOOKUP(H42,'Individual details'!$B$1:$E$79,4,0)+VLOOKUP(I42,'Individual details'!$B$1:$E$79,4,0)+VLOOKUP(J42,'Individual details'!$B$1:$E$79,4,0)+VLOOKUP(K42,'Individual details'!$B$1:$E$79,4,0)</f>
        <v>173</v>
      </c>
      <c r="R42" s="75" t="s">
        <v>101</v>
      </c>
      <c r="S42" s="62" t="s">
        <v>109</v>
      </c>
      <c r="T42" s="61">
        <v>1.364236111111111E-3</v>
      </c>
      <c r="U42" s="61"/>
      <c r="V42" s="48"/>
      <c r="Y42" s="71"/>
      <c r="Z42" s="1"/>
    </row>
    <row r="43" spans="1:28" ht="17" x14ac:dyDescent="0.2">
      <c r="A43" s="88" t="s">
        <v>126</v>
      </c>
      <c r="B43" s="25">
        <v>13</v>
      </c>
      <c r="C43" s="33" t="s">
        <v>6</v>
      </c>
      <c r="D43" s="27" t="s">
        <v>8</v>
      </c>
      <c r="E43" s="47" t="s">
        <v>9</v>
      </c>
      <c r="F43" s="57"/>
      <c r="G43" s="57"/>
      <c r="H43" s="30" t="s">
        <v>134</v>
      </c>
      <c r="I43" s="30" t="s">
        <v>24</v>
      </c>
      <c r="J43" s="30" t="s">
        <v>120</v>
      </c>
      <c r="K43" s="36" t="s">
        <v>21</v>
      </c>
      <c r="L43" s="50" t="str">
        <f>VLOOKUP(H43,'Individual details'!$B$1:$P$78,7,0)</f>
        <v>00:50.0</v>
      </c>
      <c r="M43" s="50" t="str">
        <f>VLOOKUP(I43,'Individual details'!$B$1:$P$78,8,0)</f>
        <v>00:58.0</v>
      </c>
      <c r="N43" s="50" t="str">
        <f>VLOOKUP(J43,'Individual details'!$B$1:$P$78,9,0)</f>
        <v>00:40.0</v>
      </c>
      <c r="O43" s="50" t="str">
        <f>VLOOKUP(K43,'Individual details'!$B$1:$P$78,10,0)</f>
        <v>00:45.0</v>
      </c>
      <c r="P43" s="50" cm="1">
        <f t="array" ref="P43">SUMPRODUCT(L43:O43+0)</f>
        <v>2.2337962962962962E-3</v>
      </c>
      <c r="Q43" s="58">
        <f ca="1">VLOOKUP(H43,'Individual details'!$B$1:$E$79,4,0)+VLOOKUP(I43,'Individual details'!$B$1:$E$79,4,0)+VLOOKUP(J43,'Individual details'!$B$1:$E$79,4,0)+VLOOKUP(K43,'Individual details'!$B$1:$E$79,4,0)</f>
        <v>226</v>
      </c>
      <c r="R43" s="75" t="s">
        <v>96</v>
      </c>
      <c r="S43" s="62" t="s">
        <v>112</v>
      </c>
      <c r="T43" s="61">
        <v>1.4219907407407408E-3</v>
      </c>
      <c r="U43" s="61"/>
      <c r="V43" s="48"/>
      <c r="Y43" s="71"/>
      <c r="Z43" s="1"/>
    </row>
    <row r="44" spans="1:28" ht="17" x14ac:dyDescent="0.2">
      <c r="A44" s="88" t="s">
        <v>126</v>
      </c>
      <c r="B44" s="25">
        <v>14</v>
      </c>
      <c r="C44" s="26" t="s">
        <v>3</v>
      </c>
      <c r="D44" s="27" t="s">
        <v>8</v>
      </c>
      <c r="E44" s="28" t="s">
        <v>5</v>
      </c>
      <c r="F44" s="57"/>
      <c r="G44" s="57"/>
      <c r="H44" s="29" t="s">
        <v>81</v>
      </c>
      <c r="I44" s="29" t="s">
        <v>124</v>
      </c>
      <c r="J44" s="29" t="s">
        <v>233</v>
      </c>
      <c r="K44" s="29" t="s">
        <v>138</v>
      </c>
      <c r="L44" s="50" t="str">
        <f>VLOOKUP(H44,'Individual details'!$B$1:$P$78,10,0)</f>
        <v>00:35.0</v>
      </c>
      <c r="M44" s="50" t="str">
        <f>VLOOKUP(I44,'Individual details'!$B$1:$P$78,10,0)</f>
        <v>00:35.0</v>
      </c>
      <c r="N44" s="50" t="str">
        <f>VLOOKUP(J44,'Individual details'!$B$1:$P$78,10,0)</f>
        <v>00:35.0</v>
      </c>
      <c r="O44" s="50" t="str">
        <f>VLOOKUP(K44,'Individual details'!$B$1:$P$78,10,0)</f>
        <v>00:40.0</v>
      </c>
      <c r="P44" s="50" cm="1">
        <f t="array" ref="P44">SUMPRODUCT(L44:O44+0)</f>
        <v>1.6782407407407408E-3</v>
      </c>
      <c r="Q44" s="58">
        <f ca="1">VLOOKUP(H44,'Individual details'!$B$1:$E$79,4,0)+VLOOKUP(I44,'Individual details'!$B$1:$E$79,4,0)+VLOOKUP(J44,'Individual details'!$B$1:$E$79,4,0)+VLOOKUP(K44,'Individual details'!$B$1:$E$79,4,0)</f>
        <v>126</v>
      </c>
      <c r="R44" s="75" t="s">
        <v>103</v>
      </c>
      <c r="S44" s="79" t="s">
        <v>75</v>
      </c>
      <c r="T44" s="78">
        <v>1.3398148148148147E-3</v>
      </c>
      <c r="U44" s="61"/>
      <c r="V44" s="48"/>
      <c r="Y44" s="71"/>
      <c r="Z44" s="3"/>
    </row>
    <row r="45" spans="1:28" ht="17" x14ac:dyDescent="0.2">
      <c r="A45" s="88" t="s">
        <v>126</v>
      </c>
      <c r="B45" s="25">
        <v>14</v>
      </c>
      <c r="C45" s="26" t="s">
        <v>3</v>
      </c>
      <c r="D45" s="27" t="s">
        <v>8</v>
      </c>
      <c r="E45" s="28" t="s">
        <v>5</v>
      </c>
      <c r="F45" s="57"/>
      <c r="G45" s="57"/>
      <c r="H45" s="30" t="s">
        <v>44</v>
      </c>
      <c r="I45" s="30" t="s">
        <v>69</v>
      </c>
      <c r="J45" s="30" t="s">
        <v>131</v>
      </c>
      <c r="K45" s="36" t="s">
        <v>13</v>
      </c>
      <c r="L45" s="50" t="str">
        <f>VLOOKUP(H45,'Individual details'!$B$1:$P$78,10,0)</f>
        <v>00:40.0</v>
      </c>
      <c r="M45" s="50" t="str">
        <f>VLOOKUP(I45,'Individual details'!$B$1:$P$78,10,0)</f>
        <v>00:45.0</v>
      </c>
      <c r="N45" s="50" t="str">
        <f>VLOOKUP(J45,'Individual details'!$B$1:$P$78,10,0)</f>
        <v>00:45.0</v>
      </c>
      <c r="O45" s="50" t="str">
        <f>VLOOKUP(K45,'Individual details'!$B$1:$P$78,10,0)</f>
        <v>00:40.0</v>
      </c>
      <c r="P45" s="50" cm="1">
        <f t="array" ref="P45">SUMPRODUCT(L45:O45+0)</f>
        <v>1.9675925925925928E-3</v>
      </c>
      <c r="Q45" s="58">
        <f ca="1">VLOOKUP(H45,'Individual details'!$B$1:$E$79,4,0)+VLOOKUP(I45,'Individual details'!$B$1:$E$79,4,0)+VLOOKUP(J45,'Individual details'!$B$1:$E$79,4,0)+VLOOKUP(K45,'Individual details'!$B$1:$E$79,4,0)</f>
        <v>169</v>
      </c>
      <c r="R45" s="75" t="s">
        <v>97</v>
      </c>
      <c r="S45" s="62" t="s">
        <v>118</v>
      </c>
      <c r="T45" s="61">
        <v>1.4501157407407405E-3</v>
      </c>
      <c r="U45" s="61"/>
      <c r="V45" s="48"/>
      <c r="Y45" s="71"/>
      <c r="Z45" s="3"/>
    </row>
    <row r="46" spans="1:28" ht="17" x14ac:dyDescent="0.2">
      <c r="A46" s="88" t="s">
        <v>126</v>
      </c>
      <c r="B46" s="25">
        <v>14</v>
      </c>
      <c r="C46" s="26" t="s">
        <v>3</v>
      </c>
      <c r="D46" s="27" t="s">
        <v>8</v>
      </c>
      <c r="E46" s="28" t="s">
        <v>5</v>
      </c>
      <c r="F46" s="57"/>
      <c r="G46" s="57"/>
      <c r="H46" s="30" t="s">
        <v>14</v>
      </c>
      <c r="I46" s="30" t="s">
        <v>42</v>
      </c>
      <c r="J46" s="30" t="s">
        <v>17</v>
      </c>
      <c r="K46" s="31" t="s">
        <v>78</v>
      </c>
      <c r="L46" s="50" t="str">
        <f>VLOOKUP(H46,'Individual details'!$B$1:$P$78,10,0)</f>
        <v>00:35.0</v>
      </c>
      <c r="M46" s="50" t="str">
        <f>VLOOKUP(I46,'Individual details'!$B$1:$P$78,10,0)</f>
        <v>00:50.0</v>
      </c>
      <c r="N46" s="50" t="str">
        <f>VLOOKUP(J46,'Individual details'!$B$1:$P$78,10,0)</f>
        <v>00:50.0</v>
      </c>
      <c r="O46" s="50" t="str">
        <f>VLOOKUP(K46,'Individual details'!$B$1:$P$78,10,0)</f>
        <v>00:45.0</v>
      </c>
      <c r="P46" s="50" cm="1">
        <f t="array" ref="P46">SUMPRODUCT(L46:O46+0)</f>
        <v>2.0833333333333333E-3</v>
      </c>
      <c r="Q46" s="58">
        <f ca="1">VLOOKUP(H46,'Individual details'!$B$1:$E$79,4,0)+VLOOKUP(I46,'Individual details'!$B$1:$E$79,4,0)+VLOOKUP(J46,'Individual details'!$B$1:$E$79,4,0)+VLOOKUP(K46,'Individual details'!$B$1:$E$79,4,0)</f>
        <v>249</v>
      </c>
      <c r="R46" s="75" t="s">
        <v>239</v>
      </c>
      <c r="S46" s="62"/>
      <c r="T46" s="61"/>
      <c r="U46" s="61"/>
      <c r="V46" s="48"/>
      <c r="Y46" s="72"/>
      <c r="Z46" s="1"/>
    </row>
    <row r="47" spans="1:28" ht="17" x14ac:dyDescent="0.2">
      <c r="A47" s="88" t="s">
        <v>126</v>
      </c>
      <c r="B47" s="25">
        <v>15</v>
      </c>
      <c r="C47" s="34" t="s">
        <v>7</v>
      </c>
      <c r="D47" s="27" t="s">
        <v>10</v>
      </c>
      <c r="E47" s="47" t="s">
        <v>9</v>
      </c>
      <c r="F47" s="57"/>
      <c r="G47" s="57"/>
      <c r="H47" s="35" t="s">
        <v>77</v>
      </c>
      <c r="I47" s="35" t="s">
        <v>158</v>
      </c>
      <c r="J47" s="35" t="s">
        <v>124</v>
      </c>
      <c r="K47" s="35" t="s">
        <v>142</v>
      </c>
      <c r="L47" s="50" t="str">
        <f>VLOOKUP(H47,'Individual details'!$B$1:$P$78,11,0)</f>
        <v>01:35.0</v>
      </c>
      <c r="M47" s="50" t="str">
        <f>VLOOKUP(I47,'Individual details'!$B$1:$P$78,12,0)</f>
        <v>01:45.0</v>
      </c>
      <c r="N47" s="50" t="str">
        <f>VLOOKUP(J47,'Individual details'!$B$1:$P$78,13,0)</f>
        <v>01:40.0</v>
      </c>
      <c r="O47" s="50" t="str">
        <f>VLOOKUP(K47,'Individual details'!$B$1:$P$78,14,0)</f>
        <v>01:20.0</v>
      </c>
      <c r="P47" s="50" cm="1">
        <f t="array" ref="P47">SUMPRODUCT(L47:O47+0)</f>
        <v>4.3981481481481476E-3</v>
      </c>
      <c r="Q47" s="58">
        <f ca="1">VLOOKUP(H47,'Individual details'!$B$1:$E$79,4,0)+VLOOKUP(I47,'Individual details'!$B$1:$E$79,4,0)+VLOOKUP(J47,'Individual details'!$B$1:$E$79,4,0)+VLOOKUP(K47,'Individual details'!$B$1:$E$79,4,0)</f>
        <v>177</v>
      </c>
      <c r="R47" s="75" t="s">
        <v>100</v>
      </c>
      <c r="S47" s="79" t="s">
        <v>75</v>
      </c>
      <c r="T47" s="78">
        <v>3.4553240740740742E-3</v>
      </c>
      <c r="U47" s="61"/>
      <c r="V47" s="48"/>
    </row>
    <row r="48" spans="1:28" ht="17" x14ac:dyDescent="0.2">
      <c r="A48" s="88" t="s">
        <v>126</v>
      </c>
      <c r="B48" s="25">
        <v>15</v>
      </c>
      <c r="C48" s="34" t="s">
        <v>7</v>
      </c>
      <c r="D48" s="27" t="s">
        <v>10</v>
      </c>
      <c r="E48" s="47" t="s">
        <v>9</v>
      </c>
      <c r="F48" s="57"/>
      <c r="G48" s="57"/>
      <c r="H48" s="35" t="s">
        <v>135</v>
      </c>
      <c r="I48" s="35" t="s">
        <v>233</v>
      </c>
      <c r="J48" s="35" t="s">
        <v>71</v>
      </c>
      <c r="K48" s="35" t="s">
        <v>236</v>
      </c>
      <c r="L48" s="50" t="str">
        <f>VLOOKUP(H48,'Individual details'!$B$1:$P$78,11,0)</f>
        <v>01:55.0</v>
      </c>
      <c r="M48" s="50" t="str">
        <f>VLOOKUP(I48,'Individual details'!$B$1:$P$78,12,0)</f>
        <v>01:45.0</v>
      </c>
      <c r="N48" s="50" t="str">
        <f>VLOOKUP(J48,'Individual details'!$B$1:$P$78,13,0)</f>
        <v>01:40.0</v>
      </c>
      <c r="O48" s="50" t="str">
        <f>VLOOKUP(K48,'Individual details'!$B$1:$P$78,14,0)</f>
        <v>01:20.0</v>
      </c>
      <c r="P48" s="50" cm="1">
        <f t="array" ref="P48">SUMPRODUCT(L48:O48+0)</f>
        <v>4.6296296296296294E-3</v>
      </c>
      <c r="Q48" s="58">
        <f ca="1">VLOOKUP(H48,'Individual details'!$B$1:$E$79,4,0)+VLOOKUP(I48,'Individual details'!$B$1:$E$79,4,0)+VLOOKUP(J48,'Individual details'!$B$1:$E$79,4,0)+VLOOKUP(K48,'Individual details'!$B$1:$E$79,4,0)</f>
        <v>160</v>
      </c>
      <c r="R48" s="75" t="s">
        <v>102</v>
      </c>
      <c r="S48" s="62" t="s">
        <v>75</v>
      </c>
      <c r="T48" s="61">
        <v>3.214467592592593E-3</v>
      </c>
      <c r="U48" s="61"/>
      <c r="V48" s="48"/>
    </row>
    <row r="49" spans="1:23" ht="17" x14ac:dyDescent="0.2">
      <c r="A49" s="88" t="s">
        <v>126</v>
      </c>
      <c r="B49" s="25">
        <v>15</v>
      </c>
      <c r="C49" s="34" t="s">
        <v>7</v>
      </c>
      <c r="D49" s="27" t="s">
        <v>10</v>
      </c>
      <c r="E49" s="47" t="s">
        <v>9</v>
      </c>
      <c r="F49" s="57"/>
      <c r="G49" s="57"/>
      <c r="H49" s="35" t="s">
        <v>138</v>
      </c>
      <c r="I49" s="35" t="s">
        <v>129</v>
      </c>
      <c r="J49" s="35" t="s">
        <v>82</v>
      </c>
      <c r="K49" s="35" t="s">
        <v>44</v>
      </c>
      <c r="L49" s="50" t="str">
        <f>VLOOKUP(H49,'Individual details'!$B$1:$P$78,11,0)</f>
        <v>01:45.0</v>
      </c>
      <c r="M49" s="50" t="str">
        <f>VLOOKUP(I49,'Individual details'!$B$1:$P$78,12,0)</f>
        <v>01:50.0</v>
      </c>
      <c r="N49" s="50" t="str">
        <f>VLOOKUP(J49,'Individual details'!$B$1:$P$78,13,0)</f>
        <v>01:40.0</v>
      </c>
      <c r="O49" s="50" t="str">
        <f>VLOOKUP(K49,'Individual details'!$B$1:$P$78,14,0)</f>
        <v>01:30.0</v>
      </c>
      <c r="P49" s="50" cm="1">
        <f t="array" ref="P49">SUMPRODUCT(L49:O49+0)</f>
        <v>4.6874999999999998E-3</v>
      </c>
      <c r="Q49" s="58">
        <f ca="1">VLOOKUP(H49,'Individual details'!$B$1:$E$79,4,0)+VLOOKUP(I49,'Individual details'!$B$1:$E$79,4,0)+VLOOKUP(J49,'Individual details'!$B$1:$E$79,4,0)+VLOOKUP(K49,'Individual details'!$B$1:$E$79,4,0)</f>
        <v>127</v>
      </c>
      <c r="R49" s="75" t="s">
        <v>245</v>
      </c>
      <c r="S49" s="62"/>
      <c r="T49" s="61"/>
      <c r="U49" s="61"/>
      <c r="V49" s="48"/>
    </row>
    <row r="50" spans="1:23" ht="17" x14ac:dyDescent="0.2">
      <c r="A50" s="88" t="s">
        <v>126</v>
      </c>
      <c r="B50" s="25">
        <v>15</v>
      </c>
      <c r="C50" s="34" t="s">
        <v>7</v>
      </c>
      <c r="D50" s="27" t="s">
        <v>10</v>
      </c>
      <c r="E50" s="47" t="s">
        <v>9</v>
      </c>
      <c r="F50" s="57"/>
      <c r="G50" s="57"/>
      <c r="H50" s="35" t="s">
        <v>130</v>
      </c>
      <c r="I50" s="35" t="s">
        <v>13</v>
      </c>
      <c r="J50" s="35" t="s">
        <v>143</v>
      </c>
      <c r="K50" s="35" t="s">
        <v>22</v>
      </c>
      <c r="L50" s="50" t="str">
        <f>VLOOKUP(H50,'Individual details'!$B$1:$P$78,11,0)</f>
        <v>01:45.0</v>
      </c>
      <c r="M50" s="50" t="str">
        <f>VLOOKUP(I50,'Individual details'!$B$1:$P$78,12,0)</f>
        <v>01:50.0</v>
      </c>
      <c r="N50" s="50" t="str">
        <f>VLOOKUP(J50,'Individual details'!$B$1:$P$78,13,0)</f>
        <v>01:40.0</v>
      </c>
      <c r="O50" s="50" t="str">
        <f>VLOOKUP(K50,'Individual details'!$B$1:$P$78,14,0)</f>
        <v>01:30.0</v>
      </c>
      <c r="P50" s="50" cm="1">
        <f t="array" ref="P50">SUMPRODUCT(L50:O50+0)</f>
        <v>4.6874999999999998E-3</v>
      </c>
      <c r="Q50" s="58">
        <f ca="1">VLOOKUP(H50,'Individual details'!$B$1:$E$79,4,0)+VLOOKUP(I50,'Individual details'!$B$1:$E$79,4,0)+VLOOKUP(J50,'Individual details'!$B$1:$E$79,4,0)+VLOOKUP(K50,'Individual details'!$B$1:$E$79,4,0)</f>
        <v>228</v>
      </c>
      <c r="R50" s="75" t="s">
        <v>99</v>
      </c>
      <c r="S50" s="62" t="s">
        <v>75</v>
      </c>
      <c r="T50" s="61">
        <v>3.4351851851851852E-3</v>
      </c>
      <c r="U50" s="61"/>
      <c r="V50" s="48"/>
    </row>
    <row r="51" spans="1:23" ht="17" x14ac:dyDescent="0.2">
      <c r="A51" s="88" t="s">
        <v>126</v>
      </c>
      <c r="B51" s="25">
        <v>15</v>
      </c>
      <c r="C51" s="34" t="s">
        <v>7</v>
      </c>
      <c r="D51" s="27" t="s">
        <v>10</v>
      </c>
      <c r="E51" s="47" t="s">
        <v>9</v>
      </c>
      <c r="F51" s="57"/>
      <c r="G51" s="57"/>
      <c r="H51" s="35" t="s">
        <v>134</v>
      </c>
      <c r="I51" s="35" t="s">
        <v>17</v>
      </c>
      <c r="J51" s="35" t="s">
        <v>24</v>
      </c>
      <c r="K51" s="35" t="s">
        <v>42</v>
      </c>
      <c r="L51" s="50" t="str">
        <f>VLOOKUP(H51,'Individual details'!$B$1:$P$78,11,0)</f>
        <v>01:45.0</v>
      </c>
      <c r="M51" s="50" t="str">
        <f>VLOOKUP(I51,'Individual details'!$B$1:$P$78,12,0)</f>
        <v>02:00.0</v>
      </c>
      <c r="N51" s="50" t="str">
        <f>VLOOKUP(J51,'Individual details'!$B$1:$P$78,13,0)</f>
        <v>02:00.0</v>
      </c>
      <c r="O51" s="50" t="str">
        <f>VLOOKUP(K51,'Individual details'!$B$1:$P$78,14,0)</f>
        <v>01:50.0</v>
      </c>
      <c r="P51" s="50" cm="1">
        <f t="array" ref="P51">SUMPRODUCT(L51:O51+0)</f>
        <v>5.2662037037037044E-3</v>
      </c>
      <c r="Q51" s="58">
        <f ca="1">VLOOKUP(H51,'Individual details'!$B$1:$E$79,4,0)+VLOOKUP(I51,'Individual details'!$B$1:$E$79,4,0)+VLOOKUP(J51,'Individual details'!$B$1:$E$79,4,0)+VLOOKUP(K51,'Individual details'!$B$1:$E$79,4,0)</f>
        <v>253</v>
      </c>
      <c r="R51" s="75" t="s">
        <v>241</v>
      </c>
      <c r="S51" s="62" t="s">
        <v>75</v>
      </c>
      <c r="T51" s="61">
        <v>3.4351851851851852E-3</v>
      </c>
      <c r="U51" s="61"/>
      <c r="V51" s="48"/>
    </row>
    <row r="52" spans="1:23" x14ac:dyDescent="0.2">
      <c r="B52" s="25"/>
      <c r="C52" s="25"/>
      <c r="D52" s="40"/>
      <c r="E52" s="41"/>
      <c r="F52" s="42"/>
      <c r="G52" s="51"/>
      <c r="H52" s="51"/>
      <c r="I52" s="42"/>
      <c r="J52" s="42"/>
      <c r="K52" s="42"/>
      <c r="L52" s="42"/>
      <c r="M52" s="48"/>
      <c r="N52" s="48"/>
      <c r="O52" s="48"/>
      <c r="P52" s="48"/>
      <c r="Q52" s="43"/>
      <c r="R52" s="43"/>
      <c r="S52" s="62" t="s">
        <v>75</v>
      </c>
      <c r="T52" s="61">
        <v>3.4351851851851852E-3</v>
      </c>
      <c r="U52" s="61"/>
      <c r="V52" s="48"/>
    </row>
    <row r="53" spans="1:23" x14ac:dyDescent="0.2">
      <c r="B53" s="39"/>
      <c r="C53" s="40"/>
      <c r="D53" s="41"/>
      <c r="E53" s="42"/>
      <c r="F53" s="51"/>
      <c r="G53" s="51"/>
      <c r="H53" s="42"/>
      <c r="I53" s="42"/>
      <c r="J53" s="42"/>
      <c r="K53" s="42"/>
      <c r="M53" s="48"/>
      <c r="N53" s="48"/>
      <c r="O53" s="48"/>
      <c r="P53" s="48"/>
      <c r="Q53" s="43"/>
      <c r="R53" s="43"/>
      <c r="S53" s="62" t="s">
        <v>75</v>
      </c>
      <c r="T53" s="61">
        <v>3.214467592592593E-3</v>
      </c>
      <c r="U53" s="61"/>
      <c r="V53" s="48"/>
    </row>
    <row r="54" spans="1:23" x14ac:dyDescent="0.2">
      <c r="B54" s="39"/>
      <c r="C54" s="40"/>
      <c r="D54" s="10"/>
      <c r="E54" s="1"/>
      <c r="F54" s="52"/>
      <c r="G54" s="52"/>
      <c r="H54" s="1"/>
      <c r="I54" s="1"/>
      <c r="J54" s="1"/>
      <c r="K54" s="1"/>
      <c r="M54" s="49"/>
      <c r="N54" s="49"/>
      <c r="O54" s="49"/>
      <c r="P54" s="49"/>
      <c r="Q54" s="15"/>
      <c r="R54" s="15"/>
      <c r="S54" s="43"/>
      <c r="T54" s="62"/>
      <c r="U54" s="60"/>
      <c r="V54" s="41"/>
    </row>
    <row r="55" spans="1:23" x14ac:dyDescent="0.2">
      <c r="B55" s="39"/>
      <c r="C55" s="53"/>
      <c r="D55" s="41"/>
      <c r="E55" s="41"/>
      <c r="F55" s="41"/>
      <c r="G55" s="41"/>
      <c r="H55" s="53"/>
      <c r="I55" s="53"/>
      <c r="J55" s="41"/>
      <c r="K55" s="41"/>
      <c r="L55" s="48"/>
      <c r="M55" s="48"/>
      <c r="O55" s="48"/>
      <c r="P55" s="48"/>
      <c r="Q55" s="43"/>
      <c r="R55" s="43"/>
      <c r="S55" s="43"/>
      <c r="T55" s="51"/>
      <c r="U55" s="54"/>
      <c r="V55" s="54"/>
      <c r="W55" s="55"/>
    </row>
    <row r="56" spans="1:23" x14ac:dyDescent="0.2">
      <c r="B56" s="39"/>
      <c r="C56" s="53"/>
      <c r="D56" s="41"/>
      <c r="E56" s="41"/>
      <c r="F56" s="41"/>
      <c r="G56" s="41"/>
      <c r="H56" s="53"/>
      <c r="I56" s="53"/>
      <c r="J56" s="41"/>
      <c r="K56" s="41"/>
      <c r="L56" s="41"/>
      <c r="M56" s="41"/>
      <c r="O56" s="48"/>
      <c r="P56" s="48"/>
      <c r="Q56" s="43"/>
      <c r="R56" s="43"/>
      <c r="S56" s="15"/>
      <c r="T56" s="51"/>
      <c r="U56" s="54"/>
      <c r="V56" s="54"/>
      <c r="W56" s="55"/>
    </row>
    <row r="57" spans="1:23" x14ac:dyDescent="0.2">
      <c r="B57" s="39"/>
      <c r="C57" s="39"/>
      <c r="D57" s="40"/>
      <c r="E57" s="41"/>
      <c r="F57" s="42"/>
      <c r="G57" s="51"/>
      <c r="H57" s="51"/>
      <c r="I57" s="42"/>
      <c r="J57" s="42"/>
      <c r="K57" s="42"/>
      <c r="L57" s="42"/>
      <c r="M57" s="48"/>
      <c r="N57" s="48"/>
      <c r="O57" s="48"/>
      <c r="P57" s="48"/>
      <c r="Q57" s="43"/>
      <c r="R57" s="43"/>
      <c r="S57" s="43"/>
      <c r="T57" s="52"/>
      <c r="U57" s="54"/>
      <c r="V57" s="54"/>
      <c r="W57" s="55"/>
    </row>
    <row r="58" spans="1:23" x14ac:dyDescent="0.2">
      <c r="S58" s="43"/>
      <c r="T58" s="51"/>
      <c r="U58" s="54"/>
      <c r="V58" s="54"/>
      <c r="W58" s="55"/>
    </row>
    <row r="59" spans="1:23" x14ac:dyDescent="0.2">
      <c r="S59" s="43"/>
      <c r="T59" s="51"/>
      <c r="U59" s="54"/>
      <c r="V59" s="54"/>
      <c r="W59" s="55"/>
    </row>
  </sheetData>
  <sortState xmlns:xlrd2="http://schemas.microsoft.com/office/spreadsheetml/2017/richdata2" ref="W2:X39">
    <sortCondition ref="X2:X39"/>
  </sortState>
  <phoneticPr fontId="8" type="noConversion"/>
  <conditionalFormatting sqref="F1:G51 G52:H52 F53:G56 H55:I56 G57:H57">
    <cfRule type="beginsWith" dxfId="9" priority="11" operator="beginsWith" text="Men">
      <formula>LEFT(F1,LEN("Men"))="Men"</formula>
    </cfRule>
    <cfRule type="containsText" dxfId="8" priority="12" operator="containsText" text="Mixed">
      <formula>NOT(ISERROR(SEARCH("Mixed",F1)))</formula>
    </cfRule>
    <cfRule type="containsText" dxfId="7" priority="13" operator="containsText" text="Women">
      <formula>NOT(ISERROR(SEARCH("Women",F1)))</formula>
    </cfRule>
  </conditionalFormatting>
  <conditionalFormatting sqref="G55:I56 I2:I51 J52 I53:I54 J57">
    <cfRule type="containsText" dxfId="6" priority="21" operator="containsText" text="Medley">
      <formula>NOT(ISERROR(SEARCH("Medley",G2)))</formula>
    </cfRule>
  </conditionalFormatting>
  <conditionalFormatting sqref="Y1:Y39">
    <cfRule type="cellIs" dxfId="5" priority="9" operator="greaterThan">
      <formula>6</formula>
    </cfRule>
  </conditionalFormatting>
  <conditionalFormatting sqref="Y2:Y39">
    <cfRule type="cellIs" dxfId="4" priority="10" operator="equal">
      <formula>6</formula>
    </cfRule>
  </conditionalFormatting>
  <conditionalFormatting sqref="AA24:AB27">
    <cfRule type="beginsWith" dxfId="3" priority="1" operator="beginsWith" text="Men">
      <formula>LEFT(AA24,LEN("Men"))="Men"</formula>
    </cfRule>
    <cfRule type="containsText" dxfId="2" priority="2" operator="containsText" text="Mixed">
      <formula>NOT(ISERROR(SEARCH("Mixed",AA24)))</formula>
    </cfRule>
    <cfRule type="containsText" dxfId="1" priority="3" operator="containsText" text="Women">
      <formula>NOT(ISERROR(SEARCH("Women",AA24)))</formula>
    </cfRule>
  </conditionalFormatting>
  <conditionalFormatting sqref="AA25:AB27">
    <cfRule type="containsText" dxfId="0" priority="4" operator="containsText" text="Medley">
      <formula>NOT(ISERROR(SEARCH("Medley",AA25)))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details</vt:lpstr>
      <vt:lpstr>Teams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Raoul Mulder</cp:lastModifiedBy>
  <cp:lastPrinted>2019-08-21T00:25:42Z</cp:lastPrinted>
  <dcterms:created xsi:type="dcterms:W3CDTF">2015-09-05T05:02:55Z</dcterms:created>
  <dcterms:modified xsi:type="dcterms:W3CDTF">2025-08-05T11:13:31Z</dcterms:modified>
</cp:coreProperties>
</file>