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Khachuy\ĐM_VT\"/>
    </mc:Choice>
  </mc:AlternateContent>
  <bookViews>
    <workbookView xWindow="0" yWindow="0" windowWidth="15345" windowHeight="4575" tabRatio="799"/>
  </bookViews>
  <sheets>
    <sheet name="ĐỊNH MỨC" sheetId="1" r:id="rId1"/>
  </sheets>
  <definedNames>
    <definedName name="_xlnm.Print_Titles" localSheetId="0">'ĐỊNH MỨC'!$5:$5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7" i="1" l="1"/>
  <c r="U17" i="1"/>
  <c r="U16" i="1" l="1"/>
  <c r="E8" i="1"/>
  <c r="E7" i="1"/>
  <c r="M8" i="1"/>
  <c r="M7" i="1"/>
  <c r="O8" i="1"/>
  <c r="G8" i="1"/>
  <c r="O7" i="1"/>
  <c r="G7" i="1"/>
  <c r="U12" i="1" l="1"/>
  <c r="U13" i="1" l="1"/>
  <c r="U11" i="1" l="1"/>
  <c r="U14" i="1"/>
  <c r="U8" i="1" l="1"/>
  <c r="Q7" i="1"/>
  <c r="N8" i="1" l="1"/>
  <c r="N7" i="1"/>
  <c r="E9" i="1" l="1"/>
  <c r="Q15" i="1" l="1"/>
  <c r="N9" i="1"/>
  <c r="N6" i="1"/>
</calcChain>
</file>

<file path=xl/sharedStrings.xml><?xml version="1.0" encoding="utf-8"?>
<sst xmlns="http://schemas.openxmlformats.org/spreadsheetml/2006/main" count="74" uniqueCount="56">
  <si>
    <t>BẢNG TỔNG HỢP ĐỊNH MỨC NGUYÊN VẬT LIỆU</t>
  </si>
  <si>
    <t xml:space="preserve">TÊN SẢN PHẨM : </t>
  </si>
  <si>
    <t>Tải trọng …... LBs = …….. Kg</t>
  </si>
  <si>
    <t xml:space="preserve">MÃ SẢN PHẨM : </t>
  </si>
  <si>
    <t xml:space="preserve">SỐ LƯỢNG : </t>
  </si>
  <si>
    <t>Gia công</t>
  </si>
  <si>
    <r>
      <t>M</t>
    </r>
    <r>
      <rPr>
        <b/>
        <vertAlign val="superscript"/>
        <sz val="9"/>
        <rFont val="Times New Roman"/>
        <family val="1"/>
      </rPr>
      <t>2</t>
    </r>
  </si>
  <si>
    <t>SLĐM</t>
  </si>
  <si>
    <t>GHI CHÚ</t>
  </si>
  <si>
    <t>QUY CÁCH</t>
  </si>
  <si>
    <t>ĐVT</t>
  </si>
  <si>
    <t>YÊU CẦU</t>
  </si>
  <si>
    <t>LOẠI</t>
  </si>
  <si>
    <t>T</t>
  </si>
  <si>
    <t>R</t>
  </si>
  <si>
    <t>D</t>
  </si>
  <si>
    <t>Kg/cái</t>
  </si>
  <si>
    <t>SLĐH</t>
  </si>
  <si>
    <t>Ф/ R</t>
  </si>
  <si>
    <t>Kg</t>
  </si>
  <si>
    <t>Cái</t>
  </si>
  <si>
    <t>TÊN CHI TIẾT</t>
  </si>
  <si>
    <t>MÃ CHI TIẾT</t>
  </si>
  <si>
    <t>BB</t>
  </si>
  <si>
    <t>SL</t>
  </si>
  <si>
    <t>Ngoài</t>
  </si>
  <si>
    <t>ĐỊNH MỨC ĐẶT HÀNG</t>
  </si>
  <si>
    <t>ĐẶC TÍNH KỸ THUẬT</t>
  </si>
  <si>
    <t>Kích thước tổng thể : C x R  x Dmm</t>
  </si>
  <si>
    <t>VẬT TƯ ĐÓNG GÓI</t>
  </si>
  <si>
    <t>VẬT TƯ TIÊU HAO</t>
  </si>
  <si>
    <t>x</t>
  </si>
  <si>
    <r>
      <rPr>
        <sz val="9"/>
        <color theme="1"/>
        <rFont val="Calibri"/>
        <family val="2"/>
      </rPr>
      <t>±</t>
    </r>
    <r>
      <rPr>
        <sz val="9"/>
        <color theme="1"/>
        <rFont val="Times New Roman"/>
        <family val="1"/>
      </rPr>
      <t>0.1</t>
    </r>
  </si>
  <si>
    <r>
      <rPr>
        <sz val="9"/>
        <color theme="1"/>
        <rFont val="Calibri"/>
        <family val="2"/>
      </rPr>
      <t>±</t>
    </r>
    <r>
      <rPr>
        <sz val="9"/>
        <color theme="1"/>
        <rFont val="Times New Roman"/>
        <family val="1"/>
      </rPr>
      <t>0.5</t>
    </r>
  </si>
  <si>
    <r>
      <rPr>
        <sz val="9"/>
        <color theme="1"/>
        <rFont val="Calibri"/>
        <family val="2"/>
      </rPr>
      <t>±</t>
    </r>
    <r>
      <rPr>
        <sz val="9"/>
        <color theme="1"/>
        <rFont val="Times New Roman"/>
        <family val="1"/>
      </rPr>
      <t>1</t>
    </r>
  </si>
  <si>
    <t>Ф/C</t>
  </si>
  <si>
    <t>Bảng tole</t>
  </si>
  <si>
    <t>Số mm đường mài(mm)</t>
  </si>
  <si>
    <t>Tấm</t>
  </si>
  <si>
    <t>Mua ngoài</t>
  </si>
  <si>
    <t>Inox 304</t>
  </si>
  <si>
    <t>Pat thẻ</t>
  </si>
  <si>
    <t>AHK-SS-0001-001</t>
  </si>
  <si>
    <t>AHK-SS-0001-002</t>
  </si>
  <si>
    <t>Pát thẻ tán chốt</t>
  </si>
  <si>
    <t>AHK-SS-0001</t>
  </si>
  <si>
    <t>Chốt</t>
  </si>
  <si>
    <t>Bịch Nylon 200x300x0.06</t>
  </si>
  <si>
    <t>Thùng giấy carton 5 lớp 220x320x300</t>
  </si>
  <si>
    <t>Palett gỗ 900x1300x130</t>
  </si>
  <si>
    <t>PE khổ lớn 510</t>
  </si>
  <si>
    <t>Cuồn</t>
  </si>
  <si>
    <t>Inox tấm</t>
  </si>
  <si>
    <t>Inox tròn</t>
  </si>
  <si>
    <t>Bột năng</t>
  </si>
  <si>
    <t>Vải lau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</si>
</sst>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43" formatCode="_(* #,##0.00_);_(* \(#,##0.00\);_(* &quot;-&quot;??_);_(@_)"/>
    <numFmt numFmtId="164" formatCode="0.00000"/>
    <numFmt numFmtId="165" formatCode="0.000"/>
    <numFmt numFmtId="166" formatCode="0.0"/>
    <numFmt numFmtId="167" formatCode="_(* #,##0_);_(* \(#,##0\);_(* &quot;-&quot;??_);_(@_)"/>
    <numFmt numFmtId="168" formatCode="_(* #,##0.0_);_(* \(#,##0.0\);_(* &quot;-&quot;??_);_(@_)"/>
    <numFmt numFmtId="169" formatCode="_(* #,##0.000_);_(* \(#,##0.000\);_(* &quot;-&quot;??_);_(@_)"/>
    <numFmt numFmtId="170" formatCode="0.0000"/>
    <numFmt numFmtId="172" formatCode="#,##0.000"/>
    <numFmt numFmtId="173" formatCode="_(* #,##0.00000_);_(* \(#,##0.00000\);_(* &quot;-&quot;??_);_(@_)"/>
    <numFmt numFmtId="174" formatCode="0.0000000"/>
    <numFmt numFmtId="175" formatCode="0.000000"/>
    <numFmt numFmtId="178" formatCode="#,##0.0"/>
  </numFmts>
  <fonts count="26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VNI-Times"/>
    </font>
    <font>
      <sz val="10"/>
      <name val="Times New Roman"/>
      <family val="1"/>
    </font>
    <font>
      <sz val="8"/>
      <name val="Times New Roman"/>
      <family val="1"/>
    </font>
    <font>
      <sz val="10"/>
      <name val="Arial"/>
      <family val="2"/>
    </font>
    <font>
      <sz val="7"/>
      <name val="Times New Roman"/>
      <family val="1"/>
    </font>
    <font>
      <b/>
      <sz val="15"/>
      <name val="Times New Roman"/>
      <family val="1"/>
    </font>
    <font>
      <sz val="9"/>
      <name val="Times New Roman"/>
      <family val="1"/>
    </font>
    <font>
      <b/>
      <i/>
      <sz val="9"/>
      <name val="Times New Roman"/>
      <family val="1"/>
    </font>
    <font>
      <sz val="10"/>
      <color theme="1"/>
      <name val="Times New Roman"/>
      <family val="1"/>
    </font>
    <font>
      <b/>
      <sz val="10"/>
      <name val="Times New Roman"/>
      <family val="1"/>
    </font>
    <font>
      <b/>
      <sz val="9"/>
      <name val="Times New Roman"/>
      <family val="1"/>
    </font>
    <font>
      <sz val="9"/>
      <color rgb="FFFF0000"/>
      <name val="Times New Roman"/>
      <family val="1"/>
    </font>
    <font>
      <b/>
      <sz val="10"/>
      <color theme="1"/>
      <name val="Times New Roman"/>
      <family val="1"/>
    </font>
    <font>
      <b/>
      <i/>
      <sz val="10"/>
      <color theme="1"/>
      <name val="Times New Roman"/>
      <family val="1"/>
    </font>
    <font>
      <b/>
      <sz val="10"/>
      <color rgb="FFFF0000"/>
      <name val="Times New Roman"/>
      <family val="1"/>
    </font>
    <font>
      <b/>
      <sz val="9"/>
      <color rgb="FFFF0000"/>
      <name val="Times New Roman"/>
      <family val="1"/>
    </font>
    <font>
      <b/>
      <vertAlign val="superscript"/>
      <sz val="9"/>
      <name val="Times New Roman"/>
      <family val="1"/>
    </font>
    <font>
      <sz val="9"/>
      <color theme="1"/>
      <name val="Times New Roman"/>
      <family val="1"/>
    </font>
    <font>
      <sz val="12"/>
      <name val="VNI-Times"/>
    </font>
    <font>
      <sz val="9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-0.249977111117893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</borders>
  <cellStyleXfs count="19">
    <xf numFmtId="0" fontId="0" fillId="0" borderId="0"/>
    <xf numFmtId="43" fontId="9" fillId="0" borderId="0" applyFont="0" applyFill="0" applyBorder="0" applyAlignment="0" applyProtection="0"/>
    <xf numFmtId="0" fontId="6" fillId="0" borderId="0"/>
    <xf numFmtId="0" fontId="9" fillId="0" borderId="0"/>
    <xf numFmtId="43" fontId="6" fillId="0" borderId="0" applyFont="0" applyFill="0" applyBorder="0" applyAlignment="0" applyProtection="0"/>
    <xf numFmtId="0" fontId="24" fillId="0" borderId="0"/>
    <xf numFmtId="0" fontId="9" fillId="0" borderId="0"/>
    <xf numFmtId="0" fontId="9" fillId="0" borderId="0"/>
    <xf numFmtId="0" fontId="9" fillId="0" borderId="0"/>
    <xf numFmtId="0" fontId="5" fillId="0" borderId="0"/>
    <xf numFmtId="0" fontId="9" fillId="0" borderId="0"/>
    <xf numFmtId="0" fontId="4" fillId="0" borderId="0"/>
    <xf numFmtId="0" fontId="3" fillId="0" borderId="0"/>
    <xf numFmtId="0" fontId="2" fillId="0" borderId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</cellStyleXfs>
  <cellXfs count="160">
    <xf numFmtId="0" fontId="0" fillId="0" borderId="0" xfId="0"/>
    <xf numFmtId="0" fontId="7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49" fontId="8" fillId="0" borderId="0" xfId="2" applyNumberFormat="1" applyFont="1" applyFill="1" applyAlignment="1">
      <alignment horizontal="left" vertical="center"/>
    </xf>
    <xf numFmtId="0" fontId="8" fillId="0" borderId="0" xfId="2" applyFont="1" applyFill="1" applyAlignment="1">
      <alignment vertical="center"/>
    </xf>
    <xf numFmtId="0" fontId="14" fillId="0" borderId="0" xfId="2" applyFont="1" applyAlignment="1">
      <alignment vertical="center"/>
    </xf>
    <xf numFmtId="164" fontId="15" fillId="0" borderId="0" xfId="2" applyNumberFormat="1" applyFont="1" applyBorder="1" applyAlignment="1">
      <alignment horizontal="right" vertical="center"/>
    </xf>
    <xf numFmtId="0" fontId="15" fillId="0" borderId="0" xfId="2" applyFont="1" applyBorder="1" applyAlignment="1">
      <alignment horizontal="left" vertical="center"/>
    </xf>
    <xf numFmtId="0" fontId="7" fillId="0" borderId="0" xfId="2" applyFont="1" applyAlignment="1">
      <alignment horizontal="right" vertical="center"/>
    </xf>
    <xf numFmtId="0" fontId="15" fillId="0" borderId="0" xfId="2" applyFont="1" applyFill="1" applyBorder="1" applyAlignment="1">
      <alignment horizontal="left" vertical="center"/>
    </xf>
    <xf numFmtId="0" fontId="16" fillId="0" borderId="0" xfId="2" applyFont="1" applyBorder="1" applyAlignment="1">
      <alignment horizontal="center" vertical="center"/>
    </xf>
    <xf numFmtId="0" fontId="12" fillId="0" borderId="0" xfId="2" applyFont="1" applyAlignment="1">
      <alignment horizontal="right" vertical="center"/>
    </xf>
    <xf numFmtId="9" fontId="12" fillId="0" borderId="0" xfId="2" applyNumberFormat="1" applyFont="1" applyFill="1" applyBorder="1" applyAlignment="1">
      <alignment vertical="center"/>
    </xf>
    <xf numFmtId="9" fontId="7" fillId="0" borderId="0" xfId="2" applyNumberFormat="1" applyFont="1" applyBorder="1" applyAlignment="1">
      <alignment vertical="center"/>
    </xf>
    <xf numFmtId="0" fontId="7" fillId="0" borderId="0" xfId="2" applyFont="1" applyFill="1" applyAlignment="1">
      <alignment vertical="center"/>
    </xf>
    <xf numFmtId="0" fontId="18" fillId="0" borderId="0" xfId="2" applyFont="1" applyAlignment="1">
      <alignment vertical="center"/>
    </xf>
    <xf numFmtId="0" fontId="15" fillId="0" borderId="0" xfId="2" applyFont="1" applyAlignment="1">
      <alignment horizontal="center" vertical="center"/>
    </xf>
    <xf numFmtId="0" fontId="15" fillId="0" borderId="0" xfId="2" applyFont="1" applyAlignment="1">
      <alignment horizontal="left" vertical="center"/>
    </xf>
    <xf numFmtId="0" fontId="15" fillId="0" borderId="0" xfId="2" applyFont="1" applyFill="1" applyAlignment="1">
      <alignment vertical="center"/>
    </xf>
    <xf numFmtId="10" fontId="13" fillId="0" borderId="0" xfId="2" applyNumberFormat="1" applyFont="1" applyAlignment="1">
      <alignment horizontal="right" vertical="center"/>
    </xf>
    <xf numFmtId="9" fontId="7" fillId="0" borderId="0" xfId="2" applyNumberFormat="1" applyFont="1" applyFill="1" applyBorder="1" applyAlignment="1">
      <alignment vertical="center"/>
    </xf>
    <xf numFmtId="0" fontId="19" fillId="0" borderId="0" xfId="2" applyFont="1" applyAlignment="1">
      <alignment vertical="center"/>
    </xf>
    <xf numFmtId="3" fontId="20" fillId="0" borderId="0" xfId="2" applyNumberFormat="1" applyFont="1" applyBorder="1" applyAlignment="1">
      <alignment horizontal="center" vertical="center"/>
    </xf>
    <xf numFmtId="0" fontId="7" fillId="0" borderId="0" xfId="2" applyFont="1" applyBorder="1" applyAlignment="1">
      <alignment horizontal="right" vertical="center"/>
    </xf>
    <xf numFmtId="3" fontId="16" fillId="0" borderId="0" xfId="2" applyNumberFormat="1" applyFont="1" applyBorder="1" applyAlignment="1">
      <alignment horizontal="center" vertical="center"/>
    </xf>
    <xf numFmtId="0" fontId="8" fillId="0" borderId="0" xfId="2" applyFont="1" applyAlignment="1">
      <alignment vertical="center"/>
    </xf>
    <xf numFmtId="165" fontId="12" fillId="0" borderId="3" xfId="2" applyNumberFormat="1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left" vertical="center"/>
    </xf>
    <xf numFmtId="0" fontId="16" fillId="0" borderId="3" xfId="2" applyFont="1" applyFill="1" applyBorder="1" applyAlignment="1">
      <alignment horizontal="center" vertical="center"/>
    </xf>
    <xf numFmtId="166" fontId="16" fillId="0" borderId="3" xfId="2" applyNumberFormat="1" applyFont="1" applyFill="1" applyBorder="1" applyAlignment="1">
      <alignment horizontal="center" vertical="center"/>
    </xf>
    <xf numFmtId="167" fontId="16" fillId="0" borderId="3" xfId="1" applyNumberFormat="1" applyFont="1" applyFill="1" applyBorder="1" applyAlignment="1">
      <alignment horizontal="center" vertical="center"/>
    </xf>
    <xf numFmtId="0" fontId="12" fillId="0" borderId="3" xfId="2" applyFont="1" applyFill="1" applyBorder="1" applyAlignment="1">
      <alignment horizontal="left" vertical="center"/>
    </xf>
    <xf numFmtId="0" fontId="16" fillId="0" borderId="3" xfId="2" applyFont="1" applyBorder="1" applyAlignment="1">
      <alignment horizontal="center" vertical="center"/>
    </xf>
    <xf numFmtId="0" fontId="16" fillId="0" borderId="2" xfId="2" applyFont="1" applyFill="1" applyBorder="1" applyAlignment="1">
      <alignment horizontal="center" vertical="center"/>
    </xf>
    <xf numFmtId="0" fontId="23" fillId="0" borderId="2" xfId="0" applyFont="1" applyFill="1" applyBorder="1" applyAlignment="1">
      <alignment vertical="center"/>
    </xf>
    <xf numFmtId="0" fontId="12" fillId="0" borderId="2" xfId="0" applyFont="1" applyFill="1" applyBorder="1" applyAlignment="1">
      <alignment horizontal="center" vertical="center"/>
    </xf>
    <xf numFmtId="0" fontId="12" fillId="0" borderId="2" xfId="2" applyFont="1" applyFill="1" applyBorder="1" applyAlignment="1">
      <alignment horizontal="center" vertical="center"/>
    </xf>
    <xf numFmtId="167" fontId="16" fillId="0" borderId="2" xfId="1" applyNumberFormat="1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12" fillId="0" borderId="3" xfId="2" applyFont="1" applyFill="1" applyBorder="1" applyAlignment="1">
      <alignment vertical="center"/>
    </xf>
    <xf numFmtId="0" fontId="8" fillId="0" borderId="3" xfId="2" applyFont="1" applyFill="1" applyBorder="1" applyAlignment="1">
      <alignment vertical="center"/>
    </xf>
    <xf numFmtId="43" fontId="12" fillId="0" borderId="3" xfId="4" applyNumberFormat="1" applyFont="1" applyFill="1" applyBorder="1" applyAlignment="1">
      <alignment horizontal="center" vertical="center"/>
    </xf>
    <xf numFmtId="167" fontId="12" fillId="0" borderId="3" xfId="4" applyNumberFormat="1" applyFont="1" applyFill="1" applyBorder="1" applyAlignment="1">
      <alignment horizontal="center" vertical="center"/>
    </xf>
    <xf numFmtId="0" fontId="12" fillId="0" borderId="7" xfId="2" applyFont="1" applyFill="1" applyBorder="1" applyAlignment="1">
      <alignment vertical="center"/>
    </xf>
    <xf numFmtId="0" fontId="8" fillId="0" borderId="7" xfId="2" applyFont="1" applyFill="1" applyBorder="1" applyAlignment="1">
      <alignment vertical="center"/>
    </xf>
    <xf numFmtId="0" fontId="12" fillId="0" borderId="7" xfId="2" applyFont="1" applyFill="1" applyBorder="1" applyAlignment="1">
      <alignment horizontal="left" vertical="center"/>
    </xf>
    <xf numFmtId="0" fontId="12" fillId="0" borderId="7" xfId="2" applyFont="1" applyFill="1" applyBorder="1" applyAlignment="1">
      <alignment horizontal="center" vertical="center"/>
    </xf>
    <xf numFmtId="168" fontId="12" fillId="0" borderId="7" xfId="4" applyNumberFormat="1" applyFont="1" applyFill="1" applyBorder="1" applyAlignment="1">
      <alignment horizontal="center" vertical="center"/>
    </xf>
    <xf numFmtId="167" fontId="12" fillId="0" borderId="7" xfId="4" applyNumberFormat="1" applyFont="1" applyFill="1" applyBorder="1" applyAlignment="1">
      <alignment horizontal="center" vertical="center"/>
    </xf>
    <xf numFmtId="0" fontId="8" fillId="0" borderId="0" xfId="2" applyFont="1" applyAlignment="1">
      <alignment horizontal="center" vertical="center"/>
    </xf>
    <xf numFmtId="0" fontId="12" fillId="0" borderId="3" xfId="0" applyFont="1" applyFill="1" applyBorder="1" applyAlignment="1">
      <alignment horizontal="left" vertical="center"/>
    </xf>
    <xf numFmtId="0" fontId="12" fillId="0" borderId="3" xfId="2" applyFont="1" applyFill="1" applyBorder="1" applyAlignment="1">
      <alignment horizontal="center" vertical="center"/>
    </xf>
    <xf numFmtId="9" fontId="17" fillId="0" borderId="0" xfId="2" applyNumberFormat="1" applyFont="1" applyFill="1" applyBorder="1" applyAlignment="1">
      <alignment horizontal="center" vertical="center"/>
    </xf>
    <xf numFmtId="0" fontId="17" fillId="0" borderId="0" xfId="2" applyFont="1" applyFill="1" applyBorder="1" applyAlignment="1">
      <alignment horizontal="center" vertical="center"/>
    </xf>
    <xf numFmtId="0" fontId="21" fillId="0" borderId="0" xfId="2" applyFont="1" applyFill="1" applyBorder="1" applyAlignment="1">
      <alignment horizontal="center" vertical="center"/>
    </xf>
    <xf numFmtId="0" fontId="12" fillId="0" borderId="0" xfId="2" applyFont="1" applyFill="1" applyBorder="1" applyAlignment="1">
      <alignment horizontal="right" vertical="center"/>
    </xf>
    <xf numFmtId="0" fontId="12" fillId="0" borderId="0" xfId="2" applyFont="1" applyFill="1" applyBorder="1" applyAlignment="1">
      <alignment vertical="center"/>
    </xf>
    <xf numFmtId="0" fontId="16" fillId="3" borderId="1" xfId="2" applyFont="1" applyFill="1" applyBorder="1" applyAlignment="1">
      <alignment horizontal="center" vertical="center" wrapText="1"/>
    </xf>
    <xf numFmtId="166" fontId="16" fillId="3" borderId="1" xfId="2" applyNumberFormat="1" applyFont="1" applyFill="1" applyBorder="1" applyAlignment="1">
      <alignment horizontal="center" vertical="center"/>
    </xf>
    <xf numFmtId="0" fontId="12" fillId="3" borderId="1" xfId="2" applyFont="1" applyFill="1" applyBorder="1" applyAlignment="1">
      <alignment horizontal="center" vertical="center"/>
    </xf>
    <xf numFmtId="167" fontId="16" fillId="3" borderId="1" xfId="1" applyNumberFormat="1" applyFont="1" applyFill="1" applyBorder="1" applyAlignment="1">
      <alignment horizontal="center" vertical="center"/>
    </xf>
    <xf numFmtId="0" fontId="16" fillId="3" borderId="1" xfId="2" applyFont="1" applyFill="1" applyBorder="1" applyAlignment="1">
      <alignment horizontal="center" vertical="center"/>
    </xf>
    <xf numFmtId="0" fontId="12" fillId="3" borderId="1" xfId="2" applyFont="1" applyFill="1" applyBorder="1" applyAlignment="1">
      <alignment vertical="center"/>
    </xf>
    <xf numFmtId="0" fontId="7" fillId="3" borderId="1" xfId="2" applyFont="1" applyFill="1" applyBorder="1" applyAlignment="1">
      <alignment horizontal="center" vertical="center"/>
    </xf>
    <xf numFmtId="0" fontId="11" fillId="0" borderId="1" xfId="2" applyFont="1" applyBorder="1" applyAlignment="1">
      <alignment vertical="center"/>
    </xf>
    <xf numFmtId="0" fontId="14" fillId="0" borderId="0" xfId="2" applyFont="1"/>
    <xf numFmtId="0" fontId="8" fillId="0" borderId="0" xfId="0" applyFont="1" applyAlignment="1">
      <alignment vertical="center"/>
    </xf>
    <xf numFmtId="0" fontId="12" fillId="0" borderId="0" xfId="0" applyFont="1" applyAlignment="1">
      <alignment horizontal="center" vertical="center"/>
    </xf>
    <xf numFmtId="0" fontId="12" fillId="0" borderId="0" xfId="2" applyFont="1" applyAlignment="1">
      <alignment vertical="center"/>
    </xf>
    <xf numFmtId="0" fontId="12" fillId="0" borderId="0" xfId="2" applyFont="1" applyAlignment="1">
      <alignment horizontal="center" vertical="center"/>
    </xf>
    <xf numFmtId="0" fontId="16" fillId="0" borderId="0" xfId="2" applyFont="1" applyBorder="1" applyAlignment="1">
      <alignment horizontal="left" vertical="center"/>
    </xf>
    <xf numFmtId="0" fontId="12" fillId="0" borderId="5" xfId="3" applyFont="1" applyFill="1" applyBorder="1" applyAlignment="1">
      <alignment horizontal="center" vertical="center"/>
    </xf>
    <xf numFmtId="0" fontId="12" fillId="0" borderId="2" xfId="3" applyFont="1" applyFill="1" applyBorder="1" applyAlignment="1">
      <alignment horizontal="center" vertical="center"/>
    </xf>
    <xf numFmtId="0" fontId="12" fillId="0" borderId="3" xfId="3" applyFont="1" applyFill="1" applyBorder="1" applyAlignment="1">
      <alignment horizontal="center" vertical="center"/>
    </xf>
    <xf numFmtId="0" fontId="7" fillId="0" borderId="3" xfId="0" applyFont="1" applyFill="1" applyBorder="1" applyAlignment="1">
      <alignment vertical="center"/>
    </xf>
    <xf numFmtId="0" fontId="12" fillId="0" borderId="7" xfId="0" applyFont="1" applyFill="1" applyBorder="1" applyAlignment="1">
      <alignment horizontal="center" vertical="center"/>
    </xf>
    <xf numFmtId="0" fontId="7" fillId="0" borderId="7" xfId="0" applyFont="1" applyFill="1" applyBorder="1" applyAlignment="1">
      <alignment vertical="center"/>
    </xf>
    <xf numFmtId="0" fontId="12" fillId="0" borderId="0" xfId="2" applyFont="1" applyFill="1" applyBorder="1" applyAlignment="1">
      <alignment horizontal="center" vertical="center"/>
    </xf>
    <xf numFmtId="165" fontId="12" fillId="0" borderId="0" xfId="2" applyNumberFormat="1" applyFont="1" applyAlignment="1">
      <alignment vertical="center"/>
    </xf>
    <xf numFmtId="2" fontId="12" fillId="0" borderId="0" xfId="2" applyNumberFormat="1" applyFont="1" applyAlignment="1">
      <alignment vertical="center"/>
    </xf>
    <xf numFmtId="0" fontId="11" fillId="0" borderId="0" xfId="2" applyFont="1" applyBorder="1" applyAlignment="1">
      <alignment horizontal="center" vertical="center"/>
    </xf>
    <xf numFmtId="0" fontId="23" fillId="0" borderId="0" xfId="2" applyFont="1" applyFill="1" applyBorder="1" applyAlignment="1">
      <alignment horizontal="center" vertical="center"/>
    </xf>
    <xf numFmtId="167" fontId="12" fillId="0" borderId="0" xfId="4" applyNumberFormat="1" applyFont="1" applyFill="1" applyBorder="1" applyAlignment="1">
      <alignment horizontal="center" vertical="center" wrapText="1"/>
    </xf>
    <xf numFmtId="0" fontId="16" fillId="0" borderId="0" xfId="2" applyFont="1" applyFill="1" applyBorder="1" applyAlignment="1">
      <alignment horizontal="center" vertical="center"/>
    </xf>
    <xf numFmtId="167" fontId="12" fillId="0" borderId="0" xfId="4" applyNumberFormat="1" applyFont="1" applyFill="1" applyBorder="1" applyAlignment="1">
      <alignment horizontal="center" vertical="center"/>
    </xf>
    <xf numFmtId="166" fontId="12" fillId="0" borderId="0" xfId="2" applyNumberFormat="1" applyFont="1" applyAlignment="1">
      <alignment vertical="center"/>
    </xf>
    <xf numFmtId="167" fontId="12" fillId="0" borderId="0" xfId="1" applyNumberFormat="1" applyFont="1" applyAlignment="1">
      <alignment horizontal="right" vertical="center"/>
    </xf>
    <xf numFmtId="165" fontId="12" fillId="0" borderId="0" xfId="0" applyNumberFormat="1" applyFont="1" applyAlignment="1">
      <alignment horizontal="center" vertical="center"/>
    </xf>
    <xf numFmtId="0" fontId="16" fillId="3" borderId="1" xfId="2" applyFont="1" applyFill="1" applyBorder="1" applyAlignment="1">
      <alignment horizontal="center" vertical="center"/>
    </xf>
    <xf numFmtId="0" fontId="9" fillId="0" borderId="0" xfId="8" applyFont="1" applyAlignment="1">
      <alignment vertical="center"/>
    </xf>
    <xf numFmtId="0" fontId="9" fillId="4" borderId="0" xfId="8" applyFont="1" applyFill="1" applyAlignment="1">
      <alignment vertical="center"/>
    </xf>
    <xf numFmtId="0" fontId="16" fillId="0" borderId="6" xfId="2" applyFont="1" applyFill="1" applyBorder="1" applyAlignment="1">
      <alignment horizontal="center" vertical="center"/>
    </xf>
    <xf numFmtId="166" fontId="16" fillId="0" borderId="6" xfId="2" applyNumberFormat="1" applyFont="1" applyFill="1" applyBorder="1" applyAlignment="1">
      <alignment horizontal="center" vertical="center"/>
    </xf>
    <xf numFmtId="0" fontId="12" fillId="0" borderId="6" xfId="2" applyFont="1" applyFill="1" applyBorder="1" applyAlignment="1">
      <alignment horizontal="center" vertical="center"/>
    </xf>
    <xf numFmtId="167" fontId="16" fillId="0" borderId="6" xfId="1" applyNumberFormat="1" applyFont="1" applyFill="1" applyBorder="1" applyAlignment="1">
      <alignment horizontal="center" vertical="center"/>
    </xf>
    <xf numFmtId="0" fontId="7" fillId="0" borderId="0" xfId="0" applyFont="1" applyFill="1" applyAlignment="1">
      <alignment vertical="center"/>
    </xf>
    <xf numFmtId="165" fontId="12" fillId="0" borderId="0" xfId="0" applyNumberFormat="1" applyFont="1" applyFill="1" applyAlignment="1">
      <alignment horizontal="center" vertical="center"/>
    </xf>
    <xf numFmtId="170" fontId="12" fillId="0" borderId="3" xfId="2" applyNumberFormat="1" applyFont="1" applyFill="1" applyBorder="1" applyAlignment="1">
      <alignment horizontal="center" vertical="center"/>
    </xf>
    <xf numFmtId="164" fontId="12" fillId="0" borderId="3" xfId="2" applyNumberFormat="1" applyFont="1" applyFill="1" applyBorder="1" applyAlignment="1">
      <alignment horizontal="center" vertical="center"/>
    </xf>
    <xf numFmtId="173" fontId="14" fillId="0" borderId="7" xfId="2" applyNumberFormat="1" applyFont="1" applyFill="1" applyBorder="1" applyAlignment="1">
      <alignment horizontal="center" vertical="center"/>
    </xf>
    <xf numFmtId="0" fontId="12" fillId="0" borderId="15" xfId="2" applyFont="1" applyFill="1" applyBorder="1" applyAlignment="1">
      <alignment horizontal="left" vertical="center"/>
    </xf>
    <xf numFmtId="0" fontId="12" fillId="0" borderId="15" xfId="2" applyFont="1" applyFill="1" applyBorder="1" applyAlignment="1">
      <alignment horizontal="center" vertical="center"/>
    </xf>
    <xf numFmtId="0" fontId="16" fillId="0" borderId="15" xfId="2" applyFont="1" applyFill="1" applyBorder="1" applyAlignment="1">
      <alignment horizontal="center" vertical="center"/>
    </xf>
    <xf numFmtId="0" fontId="16" fillId="0" borderId="15" xfId="2" applyFont="1" applyBorder="1" applyAlignment="1">
      <alignment vertical="center"/>
    </xf>
    <xf numFmtId="0" fontId="12" fillId="0" borderId="16" xfId="0" applyFont="1" applyFill="1" applyBorder="1" applyAlignment="1">
      <alignment horizontal="left" vertical="center"/>
    </xf>
    <xf numFmtId="0" fontId="14" fillId="2" borderId="16" xfId="0" applyFont="1" applyFill="1" applyBorder="1" applyAlignment="1">
      <alignment horizontal="center"/>
    </xf>
    <xf numFmtId="0" fontId="12" fillId="0" borderId="16" xfId="2" applyFont="1" applyFill="1" applyBorder="1" applyAlignment="1">
      <alignment horizontal="center" vertical="center"/>
    </xf>
    <xf numFmtId="165" fontId="12" fillId="0" borderId="16" xfId="2" applyNumberFormat="1" applyFont="1" applyFill="1" applyBorder="1" applyAlignment="1">
      <alignment horizontal="center" vertical="center"/>
    </xf>
    <xf numFmtId="0" fontId="16" fillId="0" borderId="16" xfId="2" applyFont="1" applyBorder="1" applyAlignment="1">
      <alignment horizontal="center" vertical="center"/>
    </xf>
    <xf numFmtId="0" fontId="16" fillId="0" borderId="16" xfId="2" applyFont="1" applyBorder="1" applyAlignment="1">
      <alignment vertical="center"/>
    </xf>
    <xf numFmtId="49" fontId="23" fillId="0" borderId="15" xfId="3" applyNumberFormat="1" applyFont="1" applyFill="1" applyBorder="1" applyAlignment="1">
      <alignment horizontal="left" vertical="center"/>
    </xf>
    <xf numFmtId="0" fontId="23" fillId="0" borderId="15" xfId="3" applyFont="1" applyFill="1" applyBorder="1" applyAlignment="1">
      <alignment vertical="center" wrapText="1"/>
    </xf>
    <xf numFmtId="0" fontId="23" fillId="0" borderId="15" xfId="2" applyFont="1" applyFill="1" applyBorder="1" applyAlignment="1">
      <alignment horizontal="center" vertical="center"/>
    </xf>
    <xf numFmtId="170" fontId="23" fillId="0" borderId="15" xfId="2" applyNumberFormat="1" applyFont="1" applyFill="1" applyBorder="1" applyAlignment="1">
      <alignment horizontal="center" vertical="center"/>
    </xf>
    <xf numFmtId="0" fontId="23" fillId="0" borderId="15" xfId="0" applyFont="1" applyFill="1" applyBorder="1" applyAlignment="1">
      <alignment horizontal="left" vertical="center"/>
    </xf>
    <xf numFmtId="0" fontId="23" fillId="0" borderId="15" xfId="2" applyFont="1" applyFill="1" applyBorder="1" applyAlignment="1">
      <alignment horizontal="center" vertical="center" wrapText="1"/>
    </xf>
    <xf numFmtId="165" fontId="23" fillId="0" borderId="15" xfId="2" applyNumberFormat="1" applyFont="1" applyFill="1" applyBorder="1" applyAlignment="1">
      <alignment horizontal="center" vertical="center"/>
    </xf>
    <xf numFmtId="169" fontId="23" fillId="0" borderId="15" xfId="1" applyNumberFormat="1" applyFont="1" applyFill="1" applyBorder="1" applyAlignment="1">
      <alignment horizontal="center" vertical="center"/>
    </xf>
    <xf numFmtId="0" fontId="23" fillId="0" borderId="15" xfId="2" quotePrefix="1" applyFont="1" applyFill="1" applyBorder="1" applyAlignment="1">
      <alignment horizontal="center" vertical="center"/>
    </xf>
    <xf numFmtId="49" fontId="23" fillId="0" borderId="17" xfId="3" applyNumberFormat="1" applyFont="1" applyFill="1" applyBorder="1" applyAlignment="1">
      <alignment horizontal="left" vertical="center"/>
    </xf>
    <xf numFmtId="0" fontId="23" fillId="0" borderId="17" xfId="3" applyFont="1" applyFill="1" applyBorder="1" applyAlignment="1">
      <alignment vertical="center" wrapText="1"/>
    </xf>
    <xf numFmtId="0" fontId="23" fillId="0" borderId="17" xfId="2" applyFont="1" applyFill="1" applyBorder="1" applyAlignment="1">
      <alignment horizontal="center" vertical="center"/>
    </xf>
    <xf numFmtId="170" fontId="23" fillId="0" borderId="17" xfId="2" applyNumberFormat="1" applyFont="1" applyFill="1" applyBorder="1" applyAlignment="1">
      <alignment horizontal="center" vertical="center"/>
    </xf>
    <xf numFmtId="0" fontId="23" fillId="0" borderId="17" xfId="0" applyFont="1" applyFill="1" applyBorder="1" applyAlignment="1">
      <alignment horizontal="left" vertical="center"/>
    </xf>
    <xf numFmtId="0" fontId="23" fillId="0" borderId="17" xfId="2" applyFont="1" applyFill="1" applyBorder="1" applyAlignment="1">
      <alignment horizontal="center" vertical="center" wrapText="1"/>
    </xf>
    <xf numFmtId="165" fontId="23" fillId="0" borderId="17" xfId="2" applyNumberFormat="1" applyFont="1" applyFill="1" applyBorder="1" applyAlignment="1">
      <alignment horizontal="center" vertical="center"/>
    </xf>
    <xf numFmtId="169" fontId="23" fillId="0" borderId="17" xfId="1" applyNumberFormat="1" applyFont="1" applyFill="1" applyBorder="1" applyAlignment="1">
      <alignment horizontal="center" vertical="center"/>
    </xf>
    <xf numFmtId="172" fontId="23" fillId="0" borderId="17" xfId="2" applyNumberFormat="1" applyFont="1" applyFill="1" applyBorder="1" applyAlignment="1">
      <alignment horizontal="center" vertical="center" wrapText="1"/>
    </xf>
    <xf numFmtId="0" fontId="23" fillId="0" borderId="17" xfId="2" quotePrefix="1" applyFont="1" applyFill="1" applyBorder="1" applyAlignment="1">
      <alignment horizontal="center" vertical="center"/>
    </xf>
    <xf numFmtId="0" fontId="12" fillId="0" borderId="16" xfId="0" applyFont="1" applyFill="1" applyBorder="1" applyAlignment="1">
      <alignment horizontal="center" vertical="center"/>
    </xf>
    <xf numFmtId="169" fontId="12" fillId="0" borderId="16" xfId="1" applyNumberFormat="1" applyFont="1" applyFill="1" applyBorder="1" applyAlignment="1">
      <alignment vertical="center"/>
    </xf>
    <xf numFmtId="43" fontId="12" fillId="0" borderId="16" xfId="1" applyNumberFormat="1" applyFont="1" applyFill="1" applyBorder="1" applyAlignment="1">
      <alignment horizontal="center" vertical="center"/>
    </xf>
    <xf numFmtId="165" fontId="12" fillId="0" borderId="16" xfId="1" applyNumberFormat="1" applyFont="1" applyFill="1" applyBorder="1" applyAlignment="1">
      <alignment vertical="center"/>
    </xf>
    <xf numFmtId="167" fontId="12" fillId="0" borderId="16" xfId="4" applyNumberFormat="1" applyFont="1" applyFill="1" applyBorder="1" applyAlignment="1">
      <alignment vertical="center"/>
    </xf>
    <xf numFmtId="167" fontId="12" fillId="0" borderId="16" xfId="4" applyNumberFormat="1" applyFont="1" applyFill="1" applyBorder="1" applyAlignment="1">
      <alignment horizontal="center" vertical="center" wrapText="1"/>
    </xf>
    <xf numFmtId="0" fontId="12" fillId="0" borderId="17" xfId="2" applyFont="1" applyFill="1" applyBorder="1" applyAlignment="1">
      <alignment horizontal="left" vertical="center"/>
    </xf>
    <xf numFmtId="0" fontId="12" fillId="0" borderId="17" xfId="2" applyFont="1" applyFill="1" applyBorder="1" applyAlignment="1">
      <alignment horizontal="center" vertical="center"/>
    </xf>
    <xf numFmtId="0" fontId="16" fillId="0" borderId="17" xfId="2" applyFont="1" applyFill="1" applyBorder="1" applyAlignment="1">
      <alignment horizontal="center" vertical="center"/>
    </xf>
    <xf numFmtId="175" fontId="12" fillId="0" borderId="17" xfId="2" applyNumberFormat="1" applyFont="1" applyFill="1" applyBorder="1" applyAlignment="1">
      <alignment horizontal="center" vertical="center"/>
    </xf>
    <xf numFmtId="0" fontId="12" fillId="0" borderId="18" xfId="2" applyFont="1" applyFill="1" applyBorder="1" applyAlignment="1">
      <alignment horizontal="left" vertical="center"/>
    </xf>
    <xf numFmtId="0" fontId="12" fillId="0" borderId="18" xfId="2" applyFont="1" applyFill="1" applyBorder="1" applyAlignment="1">
      <alignment horizontal="center" vertical="center"/>
    </xf>
    <xf numFmtId="0" fontId="16" fillId="0" borderId="18" xfId="2" applyFont="1" applyFill="1" applyBorder="1" applyAlignment="1">
      <alignment horizontal="center" vertical="center"/>
    </xf>
    <xf numFmtId="174" fontId="12" fillId="0" borderId="15" xfId="2" applyNumberFormat="1" applyFont="1" applyFill="1" applyBorder="1" applyAlignment="1">
      <alignment horizontal="center" vertical="center"/>
    </xf>
    <xf numFmtId="0" fontId="16" fillId="3" borderId="12" xfId="2" applyFont="1" applyFill="1" applyBorder="1" applyAlignment="1">
      <alignment horizontal="center" vertical="center"/>
    </xf>
    <xf numFmtId="0" fontId="16" fillId="3" borderId="13" xfId="2" applyFont="1" applyFill="1" applyBorder="1" applyAlignment="1">
      <alignment horizontal="center" vertical="center"/>
    </xf>
    <xf numFmtId="0" fontId="16" fillId="3" borderId="14" xfId="2" applyFont="1" applyFill="1" applyBorder="1" applyAlignment="1">
      <alignment horizontal="center" vertical="center"/>
    </xf>
    <xf numFmtId="165" fontId="16" fillId="3" borderId="1" xfId="0" applyNumberFormat="1" applyFont="1" applyFill="1" applyBorder="1" applyAlignment="1">
      <alignment horizontal="center" vertical="center"/>
    </xf>
    <xf numFmtId="0" fontId="16" fillId="3" borderId="1" xfId="2" applyFont="1" applyFill="1" applyBorder="1" applyAlignment="1">
      <alignment horizontal="center" vertical="center"/>
    </xf>
    <xf numFmtId="0" fontId="11" fillId="0" borderId="1" xfId="2" applyFont="1" applyBorder="1" applyAlignment="1">
      <alignment horizontal="center" vertical="center"/>
    </xf>
    <xf numFmtId="0" fontId="12" fillId="0" borderId="0" xfId="2" applyFont="1" applyFill="1" applyBorder="1" applyAlignment="1">
      <alignment horizontal="center" vertical="center"/>
    </xf>
    <xf numFmtId="0" fontId="16" fillId="3" borderId="4" xfId="2" applyFont="1" applyFill="1" applyBorder="1" applyAlignment="1">
      <alignment horizontal="center" vertical="center"/>
    </xf>
    <xf numFmtId="0" fontId="16" fillId="3" borderId="8" xfId="2" applyFont="1" applyFill="1" applyBorder="1" applyAlignment="1">
      <alignment horizontal="center" vertical="center"/>
    </xf>
    <xf numFmtId="0" fontId="23" fillId="0" borderId="15" xfId="2" applyFont="1" applyFill="1" applyBorder="1" applyAlignment="1">
      <alignment horizontal="center" vertical="center" wrapText="1"/>
    </xf>
    <xf numFmtId="0" fontId="23" fillId="0" borderId="17" xfId="2" applyFont="1" applyFill="1" applyBorder="1" applyAlignment="1">
      <alignment horizontal="center" vertical="center" wrapText="1"/>
    </xf>
    <xf numFmtId="0" fontId="16" fillId="3" borderId="9" xfId="2" applyFont="1" applyFill="1" applyBorder="1" applyAlignment="1">
      <alignment horizontal="center" vertical="center"/>
    </xf>
    <xf numFmtId="0" fontId="16" fillId="3" borderId="10" xfId="2" applyFont="1" applyFill="1" applyBorder="1" applyAlignment="1">
      <alignment horizontal="center" vertical="center"/>
    </xf>
    <xf numFmtId="0" fontId="16" fillId="3" borderId="11" xfId="2" applyFont="1" applyFill="1" applyBorder="1" applyAlignment="1">
      <alignment horizontal="center" vertical="center"/>
    </xf>
    <xf numFmtId="2" fontId="12" fillId="0" borderId="3" xfId="2" applyNumberFormat="1" applyFont="1" applyFill="1" applyBorder="1" applyAlignment="1">
      <alignment horizontal="center" vertical="center"/>
    </xf>
    <xf numFmtId="178" fontId="23" fillId="0" borderId="15" xfId="2" applyNumberFormat="1" applyFont="1" applyFill="1" applyBorder="1" applyAlignment="1">
      <alignment horizontal="center" vertical="center" wrapText="1"/>
    </xf>
  </cellXfs>
  <cellStyles count="19">
    <cellStyle name="Comma" xfId="1" builtinId="3"/>
    <cellStyle name="Comma 2" xfId="4"/>
    <cellStyle name="Comma 2 2" xfId="15"/>
    <cellStyle name="Comma 2 3" xfId="14"/>
    <cellStyle name="Normal" xfId="0" builtinId="0"/>
    <cellStyle name="Normal 10" xfId="17"/>
    <cellStyle name="Normal 2" xfId="2"/>
    <cellStyle name="Normal 3" xfId="5"/>
    <cellStyle name="Normal 3 2" xfId="8"/>
    <cellStyle name="Normal 3 2 2" xfId="10"/>
    <cellStyle name="Normal 4" xfId="7"/>
    <cellStyle name="Normal 5" xfId="3"/>
    <cellStyle name="Normal 6" xfId="6"/>
    <cellStyle name="Normal 7" xfId="9"/>
    <cellStyle name="Normal 7 2" xfId="16"/>
    <cellStyle name="Normal 7 3" xfId="18"/>
    <cellStyle name="Normal 8" xfId="11"/>
    <cellStyle name="Normal 8 2" xfId="12"/>
    <cellStyle name="Normal 9" xfId="1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466725</xdr:colOff>
      <xdr:row>3</xdr:row>
      <xdr:rowOff>0</xdr:rowOff>
    </xdr:from>
    <xdr:to>
      <xdr:col>6</xdr:col>
      <xdr:colOff>485774</xdr:colOff>
      <xdr:row>3</xdr:row>
      <xdr:rowOff>0</xdr:rowOff>
    </xdr:to>
    <xdr:pic>
      <xdr:nvPicPr>
        <xdr:cNvPr id="2" name="Picture 1" descr="logo Mi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00" y="1371600"/>
          <a:ext cx="542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704850</xdr:colOff>
      <xdr:row>3</xdr:row>
      <xdr:rowOff>0</xdr:rowOff>
    </xdr:from>
    <xdr:to>
      <xdr:col>0</xdr:col>
      <xdr:colOff>1183341</xdr:colOff>
      <xdr:row>3</xdr:row>
      <xdr:rowOff>0</xdr:rowOff>
    </xdr:to>
    <xdr:pic>
      <xdr:nvPicPr>
        <xdr:cNvPr id="3" name="Picture 1" descr="logo Mi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4850" y="1371600"/>
          <a:ext cx="4762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466725</xdr:colOff>
      <xdr:row>0</xdr:row>
      <xdr:rowOff>57150</xdr:rowOff>
    </xdr:from>
    <xdr:to>
      <xdr:col>6</xdr:col>
      <xdr:colOff>485774</xdr:colOff>
      <xdr:row>0</xdr:row>
      <xdr:rowOff>57150</xdr:rowOff>
    </xdr:to>
    <xdr:pic>
      <xdr:nvPicPr>
        <xdr:cNvPr id="4" name="Picture 1" descr="logo Mi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00" y="514350"/>
          <a:ext cx="542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704850</xdr:colOff>
      <xdr:row>0</xdr:row>
      <xdr:rowOff>38100</xdr:rowOff>
    </xdr:from>
    <xdr:to>
      <xdr:col>0</xdr:col>
      <xdr:colOff>1183341</xdr:colOff>
      <xdr:row>0</xdr:row>
      <xdr:rowOff>38100</xdr:rowOff>
    </xdr:to>
    <xdr:pic>
      <xdr:nvPicPr>
        <xdr:cNvPr id="5" name="Picture 1" descr="logo Mi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4850" y="495300"/>
          <a:ext cx="4762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704850</xdr:colOff>
      <xdr:row>0</xdr:row>
      <xdr:rowOff>38100</xdr:rowOff>
    </xdr:from>
    <xdr:to>
      <xdr:col>4</xdr:col>
      <xdr:colOff>135591</xdr:colOff>
      <xdr:row>0</xdr:row>
      <xdr:rowOff>38100</xdr:rowOff>
    </xdr:to>
    <xdr:pic>
      <xdr:nvPicPr>
        <xdr:cNvPr id="6" name="Picture 1" descr="logo Mi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4850" y="38100"/>
          <a:ext cx="478491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704850</xdr:colOff>
      <xdr:row>0</xdr:row>
      <xdr:rowOff>38100</xdr:rowOff>
    </xdr:from>
    <xdr:to>
      <xdr:col>4</xdr:col>
      <xdr:colOff>478491</xdr:colOff>
      <xdr:row>0</xdr:row>
      <xdr:rowOff>38100</xdr:rowOff>
    </xdr:to>
    <xdr:pic>
      <xdr:nvPicPr>
        <xdr:cNvPr id="7" name="Picture 1" descr="logo Mi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4850" y="38100"/>
          <a:ext cx="478491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704850</xdr:colOff>
      <xdr:row>0</xdr:row>
      <xdr:rowOff>38100</xdr:rowOff>
    </xdr:from>
    <xdr:to>
      <xdr:col>4</xdr:col>
      <xdr:colOff>478491</xdr:colOff>
      <xdr:row>0</xdr:row>
      <xdr:rowOff>38100</xdr:rowOff>
    </xdr:to>
    <xdr:pic>
      <xdr:nvPicPr>
        <xdr:cNvPr id="8" name="Picture 1" descr="logo Mi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4850" y="38100"/>
          <a:ext cx="478491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0</xdr:row>
      <xdr:rowOff>38100</xdr:rowOff>
    </xdr:from>
    <xdr:to>
      <xdr:col>4</xdr:col>
      <xdr:colOff>478491</xdr:colOff>
      <xdr:row>0</xdr:row>
      <xdr:rowOff>38100</xdr:rowOff>
    </xdr:to>
    <xdr:pic>
      <xdr:nvPicPr>
        <xdr:cNvPr id="9" name="Picture 1" descr="logo Mi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4850" y="38100"/>
          <a:ext cx="478491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114300</xdr:colOff>
      <xdr:row>0</xdr:row>
      <xdr:rowOff>66675</xdr:rowOff>
    </xdr:from>
    <xdr:to>
      <xdr:col>1</xdr:col>
      <xdr:colOff>904875</xdr:colOff>
      <xdr:row>0</xdr:row>
      <xdr:rowOff>581025</xdr:rowOff>
    </xdr:to>
    <xdr:pic>
      <xdr:nvPicPr>
        <xdr:cNvPr id="12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66675"/>
          <a:ext cx="20574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33"/>
  <sheetViews>
    <sheetView tabSelected="1" topLeftCell="B1" zoomScaleNormal="100" workbookViewId="0">
      <selection activeCell="U7" sqref="U7"/>
    </sheetView>
  </sheetViews>
  <sheetFormatPr defaultColWidth="9.140625" defaultRowHeight="12.75"/>
  <cols>
    <col min="1" max="1" width="25.85546875" style="26" bestFit="1" customWidth="1"/>
    <col min="2" max="2" width="15.7109375" style="26" customWidth="1"/>
    <col min="3" max="3" width="5.28515625" style="26" hidden="1" customWidth="1"/>
    <col min="4" max="4" width="6.140625" style="5" hidden="1" customWidth="1"/>
    <col min="5" max="5" width="8.5703125" style="26" customWidth="1"/>
    <col min="6" max="6" width="7.85546875" style="26" customWidth="1"/>
    <col min="7" max="7" width="18.42578125" style="26" customWidth="1"/>
    <col min="8" max="10" width="5.7109375" style="26" customWidth="1"/>
    <col min="11" max="11" width="5.140625" style="26" customWidth="1"/>
    <col min="12" max="12" width="5.7109375" style="26" customWidth="1"/>
    <col min="13" max="13" width="6.42578125" style="26" customWidth="1"/>
    <col min="14" max="14" width="12.140625" style="26" bestFit="1" customWidth="1"/>
    <col min="15" max="15" width="33.42578125" style="26" bestFit="1" customWidth="1"/>
    <col min="16" max="20" width="6.140625" style="50" customWidth="1"/>
    <col min="21" max="21" width="10.42578125" style="50" bestFit="1" customWidth="1"/>
    <col min="22" max="22" width="6.140625" style="26" hidden="1" customWidth="1"/>
    <col min="23" max="23" width="2" style="26" hidden="1" customWidth="1"/>
    <col min="24" max="24" width="6.140625" style="26" hidden="1" customWidth="1"/>
    <col min="25" max="25" width="8.140625" style="26" bestFit="1" customWidth="1"/>
    <col min="26" max="26" width="22.28515625" style="26" customWidth="1"/>
    <col min="27" max="27" width="6.140625" style="26" customWidth="1"/>
    <col min="28" max="28" width="21.42578125" style="1" bestFit="1" customWidth="1"/>
    <col min="29" max="30" width="9.140625" style="1"/>
    <col min="31" max="31" width="9.140625" style="1" customWidth="1"/>
    <col min="32" max="16384" width="9.140625" style="1"/>
  </cols>
  <sheetData>
    <row r="1" spans="1:39" s="2" customFormat="1" ht="50.25" customHeight="1">
      <c r="A1" s="65"/>
      <c r="B1" s="65"/>
      <c r="C1" s="149" t="s">
        <v>0</v>
      </c>
      <c r="D1" s="149"/>
      <c r="E1" s="149"/>
      <c r="F1" s="149"/>
      <c r="G1" s="149"/>
      <c r="H1" s="149"/>
      <c r="I1" s="149"/>
      <c r="J1" s="149"/>
      <c r="K1" s="149"/>
      <c r="L1" s="149"/>
      <c r="M1" s="149"/>
      <c r="N1" s="149"/>
      <c r="O1" s="149"/>
      <c r="P1" s="149"/>
      <c r="Q1" s="149"/>
      <c r="R1" s="149"/>
      <c r="S1" s="149"/>
      <c r="T1" s="149"/>
      <c r="U1" s="149"/>
      <c r="V1" s="149"/>
      <c r="W1" s="149"/>
      <c r="X1" s="149"/>
      <c r="Y1" s="149"/>
      <c r="Z1" s="149"/>
      <c r="AA1" s="81"/>
    </row>
    <row r="2" spans="1:39" s="3" customFormat="1" ht="18" customHeight="1">
      <c r="A2" s="4" t="s">
        <v>28</v>
      </c>
      <c r="B2" s="5"/>
      <c r="C2" s="5"/>
      <c r="D2" s="6"/>
      <c r="E2" s="6"/>
      <c r="F2" s="66"/>
      <c r="G2" s="7"/>
      <c r="H2" s="8"/>
      <c r="K2" s="8"/>
      <c r="L2" s="9" t="s">
        <v>1</v>
      </c>
      <c r="M2" s="10" t="s">
        <v>44</v>
      </c>
      <c r="N2" s="11"/>
      <c r="P2" s="12"/>
      <c r="Q2" s="13"/>
      <c r="R2" s="150"/>
      <c r="S2" s="150"/>
      <c r="T2" s="53"/>
      <c r="U2" s="12"/>
      <c r="V2" s="14"/>
      <c r="W2" s="21"/>
      <c r="X2" s="56"/>
      <c r="Y2" s="56"/>
      <c r="Z2" s="28"/>
      <c r="AA2" s="28"/>
    </row>
    <row r="3" spans="1:39" s="3" customFormat="1" ht="18" customHeight="1">
      <c r="A3" s="4" t="s">
        <v>2</v>
      </c>
      <c r="B3" s="15"/>
      <c r="C3" s="15"/>
      <c r="D3" s="16"/>
      <c r="E3" s="16"/>
      <c r="F3" s="66"/>
      <c r="G3" s="17"/>
      <c r="H3" s="18"/>
      <c r="K3" s="18"/>
      <c r="L3" s="9" t="s">
        <v>3</v>
      </c>
      <c r="M3" s="19" t="s">
        <v>45</v>
      </c>
      <c r="N3" s="19"/>
      <c r="O3" s="20"/>
      <c r="P3" s="12"/>
      <c r="Q3" s="13"/>
      <c r="R3" s="57"/>
      <c r="S3" s="57"/>
      <c r="T3" s="54"/>
      <c r="U3" s="12"/>
      <c r="V3" s="21"/>
      <c r="W3" s="21"/>
      <c r="X3" s="56"/>
      <c r="Y3" s="56"/>
      <c r="Z3" s="28"/>
      <c r="AA3" s="28"/>
    </row>
    <row r="4" spans="1:39" s="3" customFormat="1" ht="18" customHeight="1">
      <c r="A4" s="5"/>
      <c r="B4" s="5"/>
      <c r="C4" s="5"/>
      <c r="D4" s="22"/>
      <c r="E4" s="22"/>
      <c r="F4" s="66"/>
      <c r="G4" s="23"/>
      <c r="H4" s="23"/>
      <c r="K4" s="23"/>
      <c r="L4" s="24" t="s">
        <v>4</v>
      </c>
      <c r="M4" s="23">
        <v>1</v>
      </c>
      <c r="N4" s="25"/>
      <c r="O4" s="20"/>
      <c r="P4" s="12"/>
      <c r="Q4" s="13"/>
      <c r="R4" s="57"/>
      <c r="S4" s="57"/>
      <c r="T4" s="55"/>
      <c r="U4" s="12"/>
      <c r="V4" s="14"/>
      <c r="W4" s="14"/>
      <c r="X4" s="14"/>
      <c r="Y4" s="14"/>
    </row>
    <row r="5" spans="1:39" s="67" customFormat="1" ht="15" customHeight="1">
      <c r="A5" s="151" t="s">
        <v>21</v>
      </c>
      <c r="B5" s="151" t="s">
        <v>22</v>
      </c>
      <c r="C5" s="155" t="s">
        <v>5</v>
      </c>
      <c r="D5" s="156"/>
      <c r="E5" s="151" t="s">
        <v>6</v>
      </c>
      <c r="F5" s="155" t="s">
        <v>27</v>
      </c>
      <c r="G5" s="157"/>
      <c r="H5" s="157"/>
      <c r="I5" s="157"/>
      <c r="J5" s="157"/>
      <c r="K5" s="157"/>
      <c r="L5" s="157"/>
      <c r="M5" s="157"/>
      <c r="N5" s="156"/>
      <c r="O5" s="144" t="s">
        <v>26</v>
      </c>
      <c r="P5" s="145"/>
      <c r="Q5" s="145"/>
      <c r="R5" s="145"/>
      <c r="S5" s="145"/>
      <c r="T5" s="145"/>
      <c r="U5" s="145"/>
      <c r="V5" s="145"/>
      <c r="W5" s="145"/>
      <c r="X5" s="145"/>
      <c r="Y5" s="146"/>
      <c r="Z5" s="151" t="s">
        <v>11</v>
      </c>
      <c r="AA5" s="84"/>
    </row>
    <row r="6" spans="1:39" s="3" customFormat="1" ht="15" customHeight="1">
      <c r="A6" s="152"/>
      <c r="B6" s="152"/>
      <c r="C6" s="62" t="s">
        <v>23</v>
      </c>
      <c r="D6" s="62" t="s">
        <v>25</v>
      </c>
      <c r="E6" s="152"/>
      <c r="F6" s="62" t="s">
        <v>12</v>
      </c>
      <c r="G6" s="62" t="s">
        <v>9</v>
      </c>
      <c r="H6" s="62" t="s">
        <v>13</v>
      </c>
      <c r="I6" s="62" t="s">
        <v>35</v>
      </c>
      <c r="J6" s="62" t="s">
        <v>14</v>
      </c>
      <c r="K6" s="62" t="s">
        <v>15</v>
      </c>
      <c r="L6" s="58" t="s">
        <v>24</v>
      </c>
      <c r="M6" s="62" t="s">
        <v>16</v>
      </c>
      <c r="N6" s="62" t="str">
        <f>"Kg/"&amp;M4&amp;"sp"</f>
        <v>Kg/1sp</v>
      </c>
      <c r="O6" s="62" t="s">
        <v>9</v>
      </c>
      <c r="P6" s="62" t="s">
        <v>10</v>
      </c>
      <c r="Q6" s="62" t="s">
        <v>13</v>
      </c>
      <c r="R6" s="62" t="s">
        <v>35</v>
      </c>
      <c r="S6" s="62" t="s">
        <v>14</v>
      </c>
      <c r="T6" s="62" t="s">
        <v>15</v>
      </c>
      <c r="U6" s="58" t="s">
        <v>17</v>
      </c>
      <c r="V6" s="62" t="s">
        <v>13</v>
      </c>
      <c r="W6" s="62" t="s">
        <v>18</v>
      </c>
      <c r="X6" s="62" t="s">
        <v>15</v>
      </c>
      <c r="Y6" s="89" t="s">
        <v>36</v>
      </c>
      <c r="Z6" s="152"/>
      <c r="AA6" s="84"/>
      <c r="AB6" s="68"/>
      <c r="AC6" s="68"/>
      <c r="AD6" s="70"/>
      <c r="AE6" s="70"/>
      <c r="AF6" s="70"/>
      <c r="AG6" s="12"/>
      <c r="AH6" s="70"/>
      <c r="AI6" s="68"/>
      <c r="AJ6" s="70"/>
      <c r="AK6" s="70"/>
      <c r="AL6" s="70"/>
      <c r="AM6" s="12"/>
    </row>
    <row r="7" spans="1:39" s="3" customFormat="1" ht="18" customHeight="1">
      <c r="A7" s="111" t="s">
        <v>41</v>
      </c>
      <c r="B7" s="112" t="s">
        <v>42</v>
      </c>
      <c r="C7" s="113" t="s">
        <v>31</v>
      </c>
      <c r="D7" s="113"/>
      <c r="E7" s="114">
        <f>IF(OR(F7="Inox tấm",F7="La"),(K7*J7+J7*H7)*2/1000000*L7,IF(F7="Sắt đặc",I7*I7/4*3.14*K7*7.85/1000000,IF(F7="Ống tròn",3.14*(H7)*H7*K7/1000,IF(F7="Ống hộp",(I7+J7)*2*K7/1000000*L7,0))))</f>
        <v>3.9480000000000001E-3</v>
      </c>
      <c r="F7" s="113" t="s">
        <v>52</v>
      </c>
      <c r="G7" s="115" t="str">
        <f>IF(OR(F7="Inox tấm",F7="La"),F7&amp;" "&amp;H7&amp;"x"&amp;J7&amp;"x"&amp;K7,IF(F7="Sắt tròn",F7&amp;" "&amp;I7&amp;"x"&amp;K7,IF(F7="Ống tròn",F7&amp;" "&amp;I7&amp;"x"&amp;H7&amp;"x"&amp;K7,IF(F7="Ống hộp",F7&amp;" "&amp;I7&amp;"x"&amp;J7&amp;"x"&amp;H7&amp;"x"&amp;K7,0))))</f>
        <v>Inox tấm 1.5x21x92.5</v>
      </c>
      <c r="H7" s="113">
        <v>1.5</v>
      </c>
      <c r="I7" s="113"/>
      <c r="J7" s="113">
        <v>21</v>
      </c>
      <c r="K7" s="113">
        <v>92.5</v>
      </c>
      <c r="L7" s="116">
        <v>1</v>
      </c>
      <c r="M7" s="117">
        <f>IF(OR(F7="Inox tấm",F7="La"),H7*J7*K7*7.93/1000000,IF(F7="Sắt đặc",I7*I7/4*3.14*K7*7.85/1000000,IF(F7="Ống tròn",0.02466*(I7-H7)*H7*K7/1000,IF(F7="Ống hộp",2*(I7+J7-H7)*H7*K7*7.85/1000000,0))))</f>
        <v>2.3106037499999999E-2</v>
      </c>
      <c r="N7" s="118">
        <f t="shared" ref="N7:N8" si="0">M7*L7*$M$4</f>
        <v>2.3106037499999999E-2</v>
      </c>
      <c r="O7" s="115" t="str">
        <f>IF(OR(F7="Inox tấm",F7="La"),F7&amp;" "&amp;Q7&amp;"x"&amp;S7&amp;"x"&amp;T7,IF(F7="Sắt tròn",F7&amp;" "&amp;R7&amp;"x"&amp;T7,IF(F7="Ống tròn",F7&amp;" "&amp;R7&amp;"x"&amp;Q7&amp;"x"&amp;T7,IF(F7="Ống hộp",F7&amp;" "&amp;R7&amp;"x"&amp;S7&amp;"x"&amp;Q7&amp;"x"&amp;T7,0))))</f>
        <v>Inox tấm 1.5x1250x2500</v>
      </c>
      <c r="P7" s="113" t="s">
        <v>38</v>
      </c>
      <c r="Q7" s="113">
        <f t="shared" ref="Q7" si="1">H7</f>
        <v>1.5</v>
      </c>
      <c r="R7" s="113"/>
      <c r="S7" s="113">
        <v>1250</v>
      </c>
      <c r="T7" s="113">
        <v>2500</v>
      </c>
      <c r="U7" s="159">
        <f>$M$4*(L7*M7)/(Q7*S7*T7*7.93/1000000)</f>
        <v>6.2159999999999993E-4</v>
      </c>
      <c r="V7" s="119" t="s">
        <v>32</v>
      </c>
      <c r="W7" s="119" t="s">
        <v>33</v>
      </c>
      <c r="X7" s="119" t="s">
        <v>34</v>
      </c>
      <c r="Y7" s="119">
        <v>21</v>
      </c>
      <c r="Z7" s="153" t="s">
        <v>40</v>
      </c>
      <c r="AA7" s="82"/>
      <c r="AC7" s="68"/>
      <c r="AD7" s="70"/>
      <c r="AE7" s="69"/>
      <c r="AF7" s="69"/>
      <c r="AG7" s="12"/>
      <c r="AH7" s="70"/>
      <c r="AI7" s="71"/>
      <c r="AJ7" s="71"/>
      <c r="AK7" s="71"/>
      <c r="AL7" s="69"/>
    </row>
    <row r="8" spans="1:39" s="3" customFormat="1" ht="18" customHeight="1">
      <c r="A8" s="120" t="s">
        <v>46</v>
      </c>
      <c r="B8" s="121" t="s">
        <v>43</v>
      </c>
      <c r="C8" s="122"/>
      <c r="D8" s="122"/>
      <c r="E8" s="123">
        <f>IF(OR(F8="Tole",F8="La"),(K8*J8)*2/1000000*L8,IF(F8="Inox tròn",3.14*I8*K8*L8/1000000,IF(F8="Ống tròn",3.14*(H8)*H8*K8/1000,IF(F8="Ống hộp",(I8+J8)*2*K8/1000000*L8,0))))</f>
        <v>1.884E-4</v>
      </c>
      <c r="F8" s="122" t="s">
        <v>53</v>
      </c>
      <c r="G8" s="124" t="str">
        <f>IF(OR(F8="Tole",F8="La"),F8&amp;" "&amp;H8&amp;"x"&amp;J8&amp;"x"&amp;K8,IF(F8="Inox tròn",F8&amp;" "&amp;I8&amp;"x"&amp;K8,IF(F8="Ống tròn",F8&amp;" "&amp;I8&amp;"x"&amp;H8&amp;"x"&amp;K8,IF(F8="Ống hộp",F8&amp;" "&amp;I8&amp;"x"&amp;J8&amp;"x"&amp;H8&amp;"x"&amp;K8,0))))</f>
        <v>Inox tròn 8x7.5</v>
      </c>
      <c r="H8" s="122"/>
      <c r="I8" s="122">
        <v>8</v>
      </c>
      <c r="J8" s="122"/>
      <c r="K8" s="122">
        <v>7.5</v>
      </c>
      <c r="L8" s="125">
        <v>1</v>
      </c>
      <c r="M8" s="126">
        <f>IF(OR(F8="Tole",F8="La"),H8*J8*K8*7.93/1000000,IF(F8="Inox tròn",I8*I8/4*3.14*K8*7.93/1000000,IF(F8="Ống tròn",0.02466*(I8-H8)*H8*K8/1000,IF(F8="Ống hộp",2*(I8+J8-H8)*H8*K8*7.85/1000000,0))))</f>
        <v>2.9880239999999997E-3</v>
      </c>
      <c r="N8" s="127">
        <f t="shared" si="0"/>
        <v>2.9880239999999997E-3</v>
      </c>
      <c r="O8" s="124" t="str">
        <f>IF(OR(F8="Tole",F8="La"),F8&amp;" "&amp;Q8&amp;"x"&amp;S8&amp;"x"&amp;T8,IF(F8="Inox tròn",F8&amp;" "&amp;R8&amp;"x"&amp;T8,IF(F8="Ống tròn",F8&amp;" "&amp;R8&amp;"x"&amp;Q8&amp;"x"&amp;T8,IF(F8="Ống hộp",F8&amp;" "&amp;R8&amp;"x"&amp;S8&amp;"x"&amp;Q8&amp;"x"&amp;T8,0))))</f>
        <v>Inox tròn 8x</v>
      </c>
      <c r="P8" s="122" t="s">
        <v>19</v>
      </c>
      <c r="Q8" s="122"/>
      <c r="R8" s="122">
        <v>8</v>
      </c>
      <c r="S8" s="122"/>
      <c r="T8" s="122"/>
      <c r="U8" s="128">
        <f>$M$4*L8*M8</f>
        <v>2.9880239999999997E-3</v>
      </c>
      <c r="V8" s="129" t="s">
        <v>32</v>
      </c>
      <c r="W8" s="129" t="s">
        <v>33</v>
      </c>
      <c r="X8" s="129" t="s">
        <v>34</v>
      </c>
      <c r="Y8" s="129"/>
      <c r="Z8" s="154"/>
      <c r="AA8" s="82"/>
      <c r="AC8" s="68"/>
      <c r="AD8" s="70"/>
      <c r="AE8" s="80"/>
      <c r="AF8" s="79"/>
      <c r="AG8" s="87"/>
      <c r="AH8" s="70"/>
      <c r="AI8" s="68"/>
      <c r="AJ8" s="70"/>
      <c r="AK8" s="80"/>
      <c r="AL8" s="86"/>
      <c r="AM8" s="87"/>
    </row>
    <row r="9" spans="1:39" ht="18" customHeight="1">
      <c r="A9" s="105"/>
      <c r="B9" s="105"/>
      <c r="C9" s="130"/>
      <c r="D9" s="105"/>
      <c r="E9" s="131">
        <f>SUM(E7:E8)</f>
        <v>4.1364000000000001E-3</v>
      </c>
      <c r="F9" s="105"/>
      <c r="G9" s="105"/>
      <c r="H9" s="105"/>
      <c r="I9" s="105"/>
      <c r="J9" s="105"/>
      <c r="K9" s="105"/>
      <c r="L9" s="130"/>
      <c r="M9" s="108"/>
      <c r="N9" s="132">
        <f>SUM(N7:N8)</f>
        <v>2.6094061499999998E-2</v>
      </c>
      <c r="O9" s="133"/>
      <c r="P9" s="133"/>
      <c r="Q9" s="133"/>
      <c r="R9" s="133"/>
      <c r="S9" s="133"/>
      <c r="T9" s="133"/>
      <c r="U9" s="133"/>
      <c r="V9" s="134"/>
      <c r="W9" s="134"/>
      <c r="X9" s="134"/>
      <c r="Y9" s="134"/>
      <c r="Z9" s="135"/>
      <c r="AA9" s="83"/>
      <c r="AC9" s="88"/>
    </row>
    <row r="10" spans="1:39" ht="18" customHeight="1">
      <c r="A10" s="62"/>
      <c r="B10" s="62"/>
      <c r="C10" s="62"/>
      <c r="D10" s="62"/>
      <c r="E10" s="59"/>
      <c r="F10" s="62"/>
      <c r="G10" s="62"/>
      <c r="H10" s="62"/>
      <c r="I10" s="62"/>
      <c r="J10" s="62"/>
      <c r="K10" s="62"/>
      <c r="L10" s="62"/>
      <c r="M10" s="60"/>
      <c r="N10" s="61"/>
      <c r="O10" s="62" t="s">
        <v>29</v>
      </c>
      <c r="P10" s="60" t="s">
        <v>10</v>
      </c>
      <c r="Q10" s="60"/>
      <c r="R10" s="60"/>
      <c r="S10" s="60"/>
      <c r="T10" s="60"/>
      <c r="U10" s="62" t="s">
        <v>7</v>
      </c>
      <c r="V10" s="148" t="s">
        <v>8</v>
      </c>
      <c r="W10" s="148"/>
      <c r="X10" s="148"/>
      <c r="Y10" s="148"/>
      <c r="Z10" s="148"/>
      <c r="AA10" s="84"/>
      <c r="AC10" s="88"/>
    </row>
    <row r="11" spans="1:39" s="96" customFormat="1" ht="18" customHeight="1">
      <c r="A11" s="92"/>
      <c r="B11" s="92"/>
      <c r="C11" s="92"/>
      <c r="D11" s="92"/>
      <c r="E11" s="93"/>
      <c r="F11" s="92"/>
      <c r="G11" s="92"/>
      <c r="H11" s="92"/>
      <c r="I11" s="92"/>
      <c r="J11" s="92"/>
      <c r="K11" s="92"/>
      <c r="L11" s="92"/>
      <c r="M11" s="94"/>
      <c r="N11" s="95"/>
      <c r="O11" s="101" t="s">
        <v>48</v>
      </c>
      <c r="P11" s="102" t="s">
        <v>20</v>
      </c>
      <c r="Q11" s="102"/>
      <c r="R11" s="102"/>
      <c r="S11" s="102"/>
      <c r="T11" s="102"/>
      <c r="U11" s="102">
        <f>$M$4*1/1000</f>
        <v>1E-3</v>
      </c>
      <c r="V11" s="103"/>
      <c r="W11" s="103"/>
      <c r="X11" s="103"/>
      <c r="Y11" s="103"/>
      <c r="Z11" s="104" t="s">
        <v>39</v>
      </c>
      <c r="AA11" s="84"/>
      <c r="AC11" s="97"/>
    </row>
    <row r="12" spans="1:39" s="96" customFormat="1" ht="18" customHeight="1">
      <c r="A12" s="92"/>
      <c r="B12" s="92"/>
      <c r="C12" s="92"/>
      <c r="D12" s="92"/>
      <c r="E12" s="93"/>
      <c r="F12" s="92"/>
      <c r="G12" s="92"/>
      <c r="H12" s="92"/>
      <c r="I12" s="92"/>
      <c r="J12" s="92"/>
      <c r="K12" s="92"/>
      <c r="L12" s="92"/>
      <c r="M12" s="94"/>
      <c r="N12" s="95"/>
      <c r="O12" s="140" t="s">
        <v>50</v>
      </c>
      <c r="P12" s="141" t="s">
        <v>51</v>
      </c>
      <c r="Q12" s="141"/>
      <c r="R12" s="141"/>
      <c r="S12" s="141"/>
      <c r="T12" s="141"/>
      <c r="U12" s="143">
        <f>$M$4*(10/118)/64000</f>
        <v>1.3241525423728812E-6</v>
      </c>
      <c r="V12" s="142"/>
      <c r="W12" s="142"/>
      <c r="X12" s="142"/>
      <c r="Y12" s="142"/>
      <c r="Z12" s="104"/>
      <c r="AA12" s="84"/>
      <c r="AC12" s="97"/>
    </row>
    <row r="13" spans="1:39" s="96" customFormat="1" ht="18" customHeight="1">
      <c r="A13" s="92"/>
      <c r="B13" s="92"/>
      <c r="C13" s="92"/>
      <c r="D13" s="92"/>
      <c r="E13" s="93"/>
      <c r="F13" s="92"/>
      <c r="G13" s="92"/>
      <c r="H13" s="92"/>
      <c r="I13" s="92"/>
      <c r="J13" s="92"/>
      <c r="K13" s="92"/>
      <c r="L13" s="92"/>
      <c r="M13" s="94"/>
      <c r="N13" s="95"/>
      <c r="O13" s="136" t="s">
        <v>49</v>
      </c>
      <c r="P13" s="137" t="s">
        <v>20</v>
      </c>
      <c r="Q13" s="137"/>
      <c r="R13" s="137"/>
      <c r="S13" s="137"/>
      <c r="T13" s="137"/>
      <c r="U13" s="139">
        <f>$M$4*1/64000</f>
        <v>1.5625E-5</v>
      </c>
      <c r="V13" s="138"/>
      <c r="W13" s="138"/>
      <c r="X13" s="138"/>
      <c r="Y13" s="138"/>
      <c r="Z13" s="104" t="s">
        <v>39</v>
      </c>
      <c r="AA13" s="84"/>
      <c r="AC13" s="97"/>
    </row>
    <row r="14" spans="1:39" ht="18" customHeight="1">
      <c r="A14" s="34"/>
      <c r="B14" s="35"/>
      <c r="C14" s="72" t="s">
        <v>31</v>
      </c>
      <c r="D14" s="73"/>
      <c r="E14" s="36"/>
      <c r="F14" s="34"/>
      <c r="G14" s="34"/>
      <c r="H14" s="34"/>
      <c r="I14" s="34"/>
      <c r="J14" s="34"/>
      <c r="K14" s="34"/>
      <c r="L14" s="34"/>
      <c r="M14" s="37"/>
      <c r="N14" s="38"/>
      <c r="O14" s="105" t="s">
        <v>47</v>
      </c>
      <c r="P14" s="106" t="s">
        <v>20</v>
      </c>
      <c r="Q14" s="107"/>
      <c r="R14" s="107"/>
      <c r="S14" s="107"/>
      <c r="T14" s="107"/>
      <c r="U14" s="108">
        <f>$M$4*1/200</f>
        <v>5.0000000000000001E-3</v>
      </c>
      <c r="V14" s="109"/>
      <c r="W14" s="109"/>
      <c r="X14" s="109"/>
      <c r="Y14" s="110"/>
      <c r="Z14" s="110" t="s">
        <v>39</v>
      </c>
      <c r="AA14" s="78"/>
      <c r="AC14" s="88"/>
    </row>
    <row r="15" spans="1:39" ht="18" customHeight="1">
      <c r="A15" s="62"/>
      <c r="B15" s="62"/>
      <c r="C15" s="62"/>
      <c r="D15" s="62"/>
      <c r="E15" s="62"/>
      <c r="F15" s="62"/>
      <c r="G15" s="62"/>
      <c r="H15" s="62"/>
      <c r="I15" s="62"/>
      <c r="J15" s="62"/>
      <c r="K15" s="62"/>
      <c r="L15" s="62"/>
      <c r="M15" s="60"/>
      <c r="N15" s="63"/>
      <c r="O15" s="62" t="s">
        <v>30</v>
      </c>
      <c r="P15" s="60"/>
      <c r="Q15" s="147">
        <f>E9</f>
        <v>4.1364000000000001E-3</v>
      </c>
      <c r="R15" s="147"/>
      <c r="S15" s="147"/>
      <c r="T15" s="147"/>
      <c r="U15" s="64"/>
      <c r="V15" s="148"/>
      <c r="W15" s="148"/>
      <c r="X15" s="148"/>
      <c r="Y15" s="148"/>
      <c r="Z15" s="148"/>
      <c r="AA15" s="84"/>
    </row>
    <row r="16" spans="1:39" ht="18" customHeight="1">
      <c r="A16" s="29"/>
      <c r="B16" s="51"/>
      <c r="C16" s="74"/>
      <c r="D16" s="51"/>
      <c r="E16" s="30"/>
      <c r="F16" s="30"/>
      <c r="G16" s="29"/>
      <c r="H16" s="29"/>
      <c r="I16" s="29"/>
      <c r="J16" s="29"/>
      <c r="K16" s="29"/>
      <c r="L16" s="29"/>
      <c r="M16" s="52"/>
      <c r="N16" s="31"/>
      <c r="O16" s="32" t="s">
        <v>54</v>
      </c>
      <c r="P16" s="52" t="s">
        <v>19</v>
      </c>
      <c r="Q16" s="29"/>
      <c r="R16" s="52"/>
      <c r="S16" s="52"/>
      <c r="T16" s="52"/>
      <c r="U16" s="27">
        <f>$M$4*0.003</f>
        <v>3.0000000000000001E-3</v>
      </c>
      <c r="V16" s="33"/>
      <c r="W16" s="33"/>
      <c r="X16" s="33"/>
      <c r="Y16" s="33"/>
      <c r="Z16" s="33"/>
      <c r="AA16" s="11"/>
      <c r="AB16" s="91" t="s">
        <v>37</v>
      </c>
      <c r="AC16" s="90">
        <v>40</v>
      </c>
    </row>
    <row r="17" spans="1:27" ht="19.5" customHeight="1">
      <c r="A17" s="29"/>
      <c r="B17" s="51"/>
      <c r="C17" s="74"/>
      <c r="D17" s="51"/>
      <c r="E17" s="30"/>
      <c r="F17" s="29"/>
      <c r="G17" s="29"/>
      <c r="H17" s="29"/>
      <c r="I17" s="29"/>
      <c r="J17" s="29"/>
      <c r="K17" s="29"/>
      <c r="L17" s="29"/>
      <c r="M17" s="52"/>
      <c r="N17" s="31"/>
      <c r="O17" s="32" t="s">
        <v>55</v>
      </c>
      <c r="P17" s="52" t="s">
        <v>19</v>
      </c>
      <c r="Q17" s="29"/>
      <c r="R17" s="52"/>
      <c r="S17" s="52"/>
      <c r="T17" s="52"/>
      <c r="U17" s="158">
        <f>$M$4*0.05</f>
        <v>0.05</v>
      </c>
      <c r="V17" s="33"/>
      <c r="W17" s="33"/>
      <c r="X17" s="33"/>
      <c r="Y17" s="33"/>
      <c r="Z17" s="33"/>
      <c r="AA17" s="11"/>
    </row>
    <row r="18" spans="1:27" ht="18" customHeight="1">
      <c r="A18" s="40"/>
      <c r="B18" s="40"/>
      <c r="C18" s="39"/>
      <c r="D18" s="40"/>
      <c r="E18" s="40"/>
      <c r="F18" s="41"/>
      <c r="G18" s="41"/>
      <c r="H18" s="41"/>
      <c r="I18" s="41"/>
      <c r="J18" s="41"/>
      <c r="K18" s="41"/>
      <c r="L18" s="41"/>
      <c r="M18" s="41"/>
      <c r="N18" s="41"/>
      <c r="O18" s="32"/>
      <c r="P18" s="52"/>
      <c r="Q18" s="75"/>
      <c r="R18" s="75"/>
      <c r="S18" s="52"/>
      <c r="T18" s="52"/>
      <c r="U18" s="98"/>
      <c r="V18" s="42"/>
      <c r="W18" s="42"/>
      <c r="X18" s="42"/>
      <c r="Y18" s="42"/>
      <c r="Z18" s="43"/>
      <c r="AA18" s="85"/>
    </row>
    <row r="19" spans="1:27" ht="18" customHeight="1">
      <c r="A19" s="40"/>
      <c r="B19" s="40"/>
      <c r="C19" s="39"/>
      <c r="D19" s="40"/>
      <c r="E19" s="40"/>
      <c r="F19" s="41"/>
      <c r="G19" s="41"/>
      <c r="H19" s="41"/>
      <c r="I19" s="41"/>
      <c r="J19" s="41"/>
      <c r="K19" s="41"/>
      <c r="L19" s="41"/>
      <c r="M19" s="41"/>
      <c r="N19" s="41"/>
      <c r="O19" s="32"/>
      <c r="P19" s="52"/>
      <c r="Q19" s="75"/>
      <c r="R19" s="75"/>
      <c r="S19" s="52"/>
      <c r="T19" s="52"/>
      <c r="U19" s="99"/>
      <c r="V19" s="42"/>
      <c r="W19" s="42"/>
      <c r="X19" s="42"/>
      <c r="Y19" s="42"/>
      <c r="Z19" s="43"/>
      <c r="AA19" s="85"/>
    </row>
    <row r="20" spans="1:27" ht="18" customHeight="1">
      <c r="A20" s="40"/>
      <c r="B20" s="40"/>
      <c r="C20" s="39"/>
      <c r="D20" s="40"/>
      <c r="E20" s="40"/>
      <c r="F20" s="41"/>
      <c r="G20" s="41"/>
      <c r="H20" s="41"/>
      <c r="I20" s="41"/>
      <c r="J20" s="41"/>
      <c r="K20" s="41"/>
      <c r="L20" s="41"/>
      <c r="M20" s="41"/>
      <c r="N20" s="41"/>
      <c r="O20" s="32"/>
      <c r="P20" s="52"/>
      <c r="Q20" s="75"/>
      <c r="R20" s="75"/>
      <c r="S20" s="52"/>
      <c r="T20" s="52"/>
      <c r="U20" s="99"/>
      <c r="V20" s="42"/>
      <c r="W20" s="42"/>
      <c r="X20" s="42"/>
      <c r="Y20" s="42"/>
      <c r="Z20" s="43"/>
      <c r="AA20" s="85"/>
    </row>
    <row r="21" spans="1:27" ht="18" customHeight="1">
      <c r="A21" s="40"/>
      <c r="B21" s="40"/>
      <c r="C21" s="39"/>
      <c r="D21" s="40"/>
      <c r="E21" s="40"/>
      <c r="F21" s="41"/>
      <c r="G21" s="41"/>
      <c r="H21" s="41"/>
      <c r="I21" s="41"/>
      <c r="J21" s="41"/>
      <c r="K21" s="41"/>
      <c r="L21" s="41"/>
      <c r="M21" s="41"/>
      <c r="N21" s="41"/>
      <c r="O21" s="32"/>
      <c r="P21" s="52"/>
      <c r="Q21" s="75"/>
      <c r="R21" s="75"/>
      <c r="S21" s="52"/>
      <c r="T21" s="52"/>
      <c r="U21" s="99"/>
      <c r="V21" s="42"/>
      <c r="W21" s="42"/>
      <c r="X21" s="42"/>
      <c r="Y21" s="42"/>
      <c r="Z21" s="43"/>
      <c r="AA21" s="85"/>
    </row>
    <row r="22" spans="1:27" ht="18" customHeight="1">
      <c r="A22" s="44"/>
      <c r="B22" s="44"/>
      <c r="C22" s="76"/>
      <c r="D22" s="44"/>
      <c r="E22" s="44"/>
      <c r="F22" s="45"/>
      <c r="G22" s="45"/>
      <c r="H22" s="45"/>
      <c r="I22" s="45"/>
      <c r="J22" s="45"/>
      <c r="K22" s="45"/>
      <c r="L22" s="45"/>
      <c r="M22" s="45"/>
      <c r="N22" s="45"/>
      <c r="O22" s="46"/>
      <c r="P22" s="47"/>
      <c r="Q22" s="77"/>
      <c r="R22" s="77"/>
      <c r="S22" s="47"/>
      <c r="T22" s="47"/>
      <c r="U22" s="100"/>
      <c r="V22" s="48"/>
      <c r="W22" s="48"/>
      <c r="X22" s="48"/>
      <c r="Y22" s="48"/>
      <c r="Z22" s="49"/>
      <c r="AA22" s="85"/>
    </row>
    <row r="23" spans="1:27" ht="18" customHeight="1">
      <c r="A23" s="85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ht="18" customHeight="1">
      <c r="A24" s="85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ht="12.75" customHeight="1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2:27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</sheetData>
  <mergeCells count="13">
    <mergeCell ref="A5:A6"/>
    <mergeCell ref="B5:B6"/>
    <mergeCell ref="E5:E6"/>
    <mergeCell ref="C5:D5"/>
    <mergeCell ref="F5:N5"/>
    <mergeCell ref="O5:Y5"/>
    <mergeCell ref="Q15:T15"/>
    <mergeCell ref="V15:Z15"/>
    <mergeCell ref="V10:Z10"/>
    <mergeCell ref="C1:Z1"/>
    <mergeCell ref="R2:S2"/>
    <mergeCell ref="Z5:Z6"/>
    <mergeCell ref="Z7:Z8"/>
  </mergeCells>
  <printOptions horizontalCentered="1"/>
  <pageMargins left="0" right="0" top="0" bottom="0" header="0.15748031496063" footer="0.118110236220472"/>
  <pageSetup paperSize="9" scale="60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ĐỊNH MỨC</vt:lpstr>
      <vt:lpstr>'ĐỊNH MỨC'!Print_Titles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 Xuan. Chinh</dc:creator>
  <cp:lastModifiedBy>Windows User</cp:lastModifiedBy>
  <cp:lastPrinted>2020-05-15T06:27:04Z</cp:lastPrinted>
  <dcterms:created xsi:type="dcterms:W3CDTF">2017-06-30T08:14:20Z</dcterms:created>
  <dcterms:modified xsi:type="dcterms:W3CDTF">2020-05-15T08:59:21Z</dcterms:modified>
</cp:coreProperties>
</file>