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엑셀\2021 인천천 엑셀(답지)\"/>
    </mc:Choice>
  </mc:AlternateContent>
  <bookViews>
    <workbookView xWindow="0" yWindow="0" windowWidth="19200" windowHeight="11415"/>
  </bookViews>
  <sheets>
    <sheet name="메인" sheetId="1" r:id="rId1"/>
    <sheet name="작품-구버전" sheetId="3" state="hidden" r:id="rId2"/>
    <sheet name="순위" sheetId="4" r:id="rId3"/>
    <sheet name="회원" sheetId="2" r:id="rId4"/>
    <sheet name="작품" sheetId="11" r:id="rId5"/>
    <sheet name="작품평" sheetId="5" r:id="rId6"/>
    <sheet name="전시회" sheetId="6" r:id="rId7"/>
    <sheet name="경매" sheetId="10" r:id="rId8"/>
    <sheet name="구매내역" sheetId="14" r:id="rId9"/>
    <sheet name="차트" sheetId="8" r:id="rId10"/>
    <sheet name="데이터" sheetId="9" r:id="rId11"/>
    <sheet name="Sheet1" sheetId="12" state="hidden" r:id="rId12"/>
    <sheet name="Sheet2" sheetId="15" r:id="rId13"/>
  </sheets>
  <functionGroups builtInGroupCount="18"/>
  <definedNames>
    <definedName name="_xlnm._FilterDatabase" localSheetId="11" hidden="1">Sheet1!$A$1:$F$4</definedName>
    <definedName name="_xlnm._FilterDatabase" localSheetId="8" hidden="1">구매내역!$A$1:$F$28</definedName>
    <definedName name="_xlnm._FilterDatabase" localSheetId="10" hidden="1">데이터!$A$1:$C$21</definedName>
    <definedName name="_xlnm._FilterDatabase" localSheetId="0" hidden="1">메인!$W$1</definedName>
    <definedName name="_xlnm._FilterDatabase" localSheetId="2" hidden="1">순위!$A$2:$B$21</definedName>
    <definedName name="_xlnm._FilterDatabase" localSheetId="4" hidden="1">작품!$A$1:$H$85</definedName>
    <definedName name="_xlnm._FilterDatabase" localSheetId="1" hidden="1">'작품-구버전'!$A:$G</definedName>
    <definedName name="_xlnm._FilterDatabase" localSheetId="3" hidden="1">회원!$A$1:$E$6</definedName>
    <definedName name="_xlnm.Criteria" localSheetId="11">Sheet1!$I$1:$J$2</definedName>
    <definedName name="_xlnm.Criteria" localSheetId="8">구매내역!$H$1:$H$2</definedName>
    <definedName name="_xlnm.Criteria" localSheetId="10">데이터!$K$1:$N$3</definedName>
    <definedName name="_xlnm.Criteria" localSheetId="4">작품!$T$1:$T$2</definedName>
    <definedName name="_xlnm.Criteria" localSheetId="1">'작품-구버전'!$U$1:$V$2</definedName>
    <definedName name="_xlnm.Criteria" localSheetId="3">회원!$K$1:$L$2</definedName>
    <definedName name="_xlnm.Extract" localSheetId="11">Sheet1!$L$1:$O$1</definedName>
    <definedName name="_xlnm.Extract" localSheetId="8">구매내역!$J$1:$L$1</definedName>
    <definedName name="_xlnm.Extract" localSheetId="10">데이터!$O$1:$P$1</definedName>
    <definedName name="_xlnm.Extract" localSheetId="4">작품!$Y$1:$AE$1</definedName>
    <definedName name="_xlnm.Extract" localSheetId="1">'작품-구버전'!$X$1:$AC$1</definedName>
    <definedName name="_xlnm.Extract" localSheetId="3">회원!$N$1:$O$1</definedName>
    <definedName name="impre">작품!$A$34</definedName>
    <definedName name="rome">작품!$A$2</definedName>
    <definedName name="surr">작품!$A$70</definedName>
    <definedName name="sym">작품!$A$19</definedName>
    <definedName name="tra">작품!$A$52</definedName>
    <definedName name="년">메인!$X$1</definedName>
    <definedName name="번호">메인!$B$1</definedName>
    <definedName name="분류">메인!$C$1</definedName>
    <definedName name="월">메인!$Y$1</definedName>
    <definedName name="이름">메인!$A$1</definedName>
  </definedNames>
  <calcPr calcId="162913"/>
  <pivotCaches>
    <pivotCache cacheId="2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4" l="1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E3" i="14" l="1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" i="14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G18" i="2"/>
  <c r="G21" i="2"/>
  <c r="S2" i="11" l="1" a="1"/>
  <c r="S2" i="11" s="1"/>
  <c r="F30" i="10"/>
  <c r="G30" i="10"/>
  <c r="F31" i="10"/>
  <c r="G31" i="10"/>
  <c r="F33" i="10"/>
  <c r="G33" i="10"/>
  <c r="F34" i="10"/>
  <c r="G34" i="10"/>
  <c r="F35" i="10"/>
  <c r="G35" i="10"/>
  <c r="F36" i="10"/>
  <c r="G36" i="10"/>
  <c r="F37" i="10"/>
  <c r="G37" i="10"/>
  <c r="F38" i="10"/>
  <c r="G38" i="10"/>
  <c r="F41" i="10"/>
  <c r="G41" i="10"/>
  <c r="F42" i="10"/>
  <c r="G42" i="10"/>
  <c r="F43" i="10"/>
  <c r="G43" i="10"/>
  <c r="F44" i="10"/>
  <c r="G44" i="10"/>
  <c r="F46" i="10"/>
  <c r="G46" i="10"/>
  <c r="F48" i="10"/>
  <c r="G48" i="10"/>
  <c r="F49" i="10"/>
  <c r="G49" i="10"/>
  <c r="F50" i="10"/>
  <c r="G50" i="10"/>
  <c r="F51" i="10"/>
  <c r="G51" i="10"/>
  <c r="F57" i="10"/>
  <c r="G57" i="10"/>
  <c r="F58" i="10"/>
  <c r="G58" i="10"/>
  <c r="F59" i="10"/>
  <c r="G59" i="10"/>
  <c r="F60" i="10"/>
  <c r="G60" i="10"/>
  <c r="F61" i="10"/>
  <c r="G61" i="10"/>
  <c r="F66" i="10"/>
  <c r="G66" i="10"/>
  <c r="F76" i="10"/>
  <c r="G76" i="10"/>
  <c r="F77" i="10"/>
  <c r="G77" i="10"/>
  <c r="F78" i="10"/>
  <c r="G78" i="10"/>
  <c r="F79" i="10"/>
  <c r="G79" i="10"/>
  <c r="F80" i="10"/>
  <c r="G80" i="10"/>
  <c r="F81" i="10"/>
  <c r="G81" i="10"/>
  <c r="F84" i="10"/>
  <c r="G84" i="10"/>
  <c r="E30" i="10"/>
  <c r="E31" i="10"/>
  <c r="E33" i="10"/>
  <c r="E34" i="10"/>
  <c r="E35" i="10"/>
  <c r="E36" i="10"/>
  <c r="E37" i="10"/>
  <c r="E38" i="10"/>
  <c r="E41" i="10"/>
  <c r="E42" i="10"/>
  <c r="E43" i="10"/>
  <c r="E44" i="10"/>
  <c r="E46" i="10"/>
  <c r="E48" i="10"/>
  <c r="E49" i="10"/>
  <c r="E50" i="10"/>
  <c r="E51" i="10"/>
  <c r="E57" i="10"/>
  <c r="E58" i="10"/>
  <c r="E59" i="10"/>
  <c r="E60" i="10"/>
  <c r="E61" i="10"/>
  <c r="E66" i="10"/>
  <c r="E76" i="10"/>
  <c r="E77" i="10"/>
  <c r="E78" i="10"/>
  <c r="E79" i="10"/>
  <c r="E80" i="10"/>
  <c r="E81" i="10"/>
  <c r="E84" i="10"/>
  <c r="AP4" i="8" l="1"/>
  <c r="AT4" i="8" s="1"/>
  <c r="AP5" i="8"/>
  <c r="AS5" i="8" s="1"/>
  <c r="AP6" i="8"/>
  <c r="AR6" i="8" s="1"/>
  <c r="AP7" i="8"/>
  <c r="AU7" i="8" s="1"/>
  <c r="AP3" i="8"/>
  <c r="AU3" i="8" s="1"/>
  <c r="AT6" i="8" l="1"/>
  <c r="AR5" i="8"/>
  <c r="AV5" i="8"/>
  <c r="AT7" i="8"/>
  <c r="AU5" i="8"/>
  <c r="AU6" i="8"/>
  <c r="AT5" i="8"/>
  <c r="AT3" i="8"/>
  <c r="AS4" i="8"/>
  <c r="AR3" i="8"/>
  <c r="AS3" i="8"/>
  <c r="AS7" i="8"/>
  <c r="AV4" i="8"/>
  <c r="AR4" i="8"/>
  <c r="AV3" i="8"/>
  <c r="AV7" i="8"/>
  <c r="AR7" i="8"/>
  <c r="AS6" i="8"/>
  <c r="AU4" i="8"/>
  <c r="AV6" i="8"/>
  <c r="I2" i="11"/>
  <c r="V6" i="1" l="1"/>
  <c r="V5" i="1"/>
  <c r="V4" i="1"/>
  <c r="V3" i="1"/>
  <c r="V2" i="1"/>
  <c r="F3" i="14" l="1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" i="14"/>
  <c r="G5" i="2"/>
  <c r="G40" i="2"/>
  <c r="G44" i="2"/>
  <c r="G34" i="2"/>
  <c r="G76" i="2"/>
  <c r="G70" i="2"/>
  <c r="G19" i="2"/>
  <c r="G26" i="2"/>
  <c r="G75" i="2"/>
  <c r="G69" i="2"/>
  <c r="G45" i="2"/>
  <c r="G6" i="2"/>
  <c r="G31" i="2"/>
  <c r="G37" i="2"/>
  <c r="G29" i="2"/>
  <c r="G64" i="2"/>
  <c r="G58" i="2"/>
  <c r="G65" i="2"/>
  <c r="G36" i="2"/>
  <c r="G73" i="2"/>
  <c r="G72" i="2"/>
  <c r="G66" i="2"/>
  <c r="G38" i="2"/>
  <c r="G13" i="2"/>
  <c r="G2" i="2"/>
  <c r="G51" i="2"/>
  <c r="G22" i="2"/>
  <c r="G52" i="2"/>
  <c r="G16" i="2"/>
  <c r="G62" i="2"/>
  <c r="G12" i="2"/>
  <c r="G7" i="2"/>
  <c r="G27" i="2"/>
  <c r="G30" i="2"/>
  <c r="G74" i="2"/>
  <c r="G63" i="2"/>
  <c r="G42" i="2"/>
  <c r="G61" i="2"/>
  <c r="G71" i="2"/>
  <c r="G11" i="2"/>
  <c r="G33" i="2"/>
  <c r="G59" i="2"/>
  <c r="G23" i="2"/>
  <c r="G8" i="2"/>
  <c r="G14" i="2"/>
  <c r="G32" i="2"/>
  <c r="G49" i="2"/>
  <c r="G55" i="2"/>
  <c r="G47" i="2"/>
  <c r="G53" i="2"/>
  <c r="G28" i="2"/>
  <c r="G39" i="2"/>
  <c r="G10" i="2"/>
  <c r="G15" i="2"/>
  <c r="G43" i="2"/>
  <c r="G46" i="2"/>
  <c r="G67" i="2"/>
  <c r="G24" i="2"/>
  <c r="G35" i="2"/>
  <c r="G77" i="2"/>
  <c r="G3" i="2"/>
  <c r="G60" i="2"/>
  <c r="G54" i="2"/>
  <c r="G20" i="2"/>
  <c r="G4" i="2"/>
  <c r="G41" i="2"/>
  <c r="G56" i="2"/>
  <c r="G9" i="2"/>
  <c r="G50" i="2"/>
  <c r="G25" i="2"/>
  <c r="G48" i="2"/>
  <c r="G17" i="2"/>
  <c r="G57" i="2"/>
  <c r="G68" i="2"/>
  <c r="N3" i="14" l="1"/>
  <c r="N2" i="14"/>
  <c r="P3" i="11" l="1" a="1"/>
  <c r="P3" i="11" s="1"/>
  <c r="S3" i="11" a="1"/>
  <c r="S3" i="11" s="1"/>
  <c r="P4" i="11" a="1"/>
  <c r="P4" i="11" s="1"/>
  <c r="S4" i="11" a="1"/>
  <c r="S4" i="11" s="1"/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P6" i="11" l="1" a="1"/>
  <c r="P6" i="11" s="1"/>
  <c r="P5" i="11" a="1"/>
  <c r="P5" i="11" s="1"/>
  <c r="P2" i="11" a="1"/>
  <c r="P2" i="11" s="1"/>
  <c r="F74" i="5" l="1"/>
  <c r="F75" i="5"/>
  <c r="F76" i="5"/>
  <c r="F77" i="5"/>
  <c r="F78" i="5"/>
  <c r="F79" i="5"/>
  <c r="F80" i="5"/>
  <c r="F81" i="5"/>
  <c r="F69" i="5"/>
  <c r="F70" i="5"/>
  <c r="F71" i="5"/>
  <c r="F72" i="5"/>
  <c r="F73" i="5"/>
  <c r="S6" i="11" l="1" a="1"/>
  <c r="S6" i="11" s="1"/>
  <c r="S5" i="11" a="1"/>
  <c r="S5" i="11" s="1"/>
  <c r="U2" i="3" l="1"/>
  <c r="J26" i="4" l="1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G26" i="4" l="1"/>
  <c r="G24" i="4"/>
  <c r="G20" i="4"/>
  <c r="G23" i="4"/>
  <c r="G12" i="4"/>
  <c r="G7" i="4"/>
  <c r="G5" i="4"/>
  <c r="G22" i="4"/>
  <c r="G18" i="4"/>
  <c r="G14" i="4"/>
  <c r="G10" i="4"/>
  <c r="G6" i="4"/>
  <c r="G2" i="4"/>
  <c r="G19" i="4"/>
  <c r="G3" i="4"/>
  <c r="G16" i="4"/>
  <c r="G8" i="4"/>
  <c r="G4" i="4"/>
  <c r="G11" i="4"/>
  <c r="G25" i="4"/>
  <c r="G21" i="4"/>
  <c r="G17" i="4"/>
  <c r="G13" i="4"/>
  <c r="G9" i="4"/>
  <c r="G15" i="4"/>
  <c r="K2" i="9" l="1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" i="9"/>
  <c r="S9" i="9"/>
  <c r="S8" i="9"/>
  <c r="F68" i="5"/>
  <c r="F56" i="5"/>
  <c r="F53" i="5"/>
  <c r="F59" i="5"/>
  <c r="F7" i="5"/>
  <c r="F46" i="5"/>
  <c r="F40" i="5"/>
  <c r="F33" i="5"/>
  <c r="F43" i="5"/>
  <c r="F52" i="5"/>
  <c r="F18" i="5"/>
  <c r="F34" i="5"/>
  <c r="F15" i="5"/>
  <c r="F50" i="5"/>
  <c r="F24" i="5"/>
  <c r="F5" i="5"/>
  <c r="F60" i="5"/>
  <c r="F54" i="5"/>
  <c r="F63" i="5"/>
  <c r="F45" i="5"/>
  <c r="F19" i="5"/>
  <c r="F8" i="5"/>
  <c r="F51" i="5"/>
  <c r="F42" i="5"/>
  <c r="F25" i="5"/>
  <c r="F6" i="5"/>
  <c r="F22" i="5"/>
  <c r="F38" i="5"/>
  <c r="F23" i="5"/>
  <c r="F4" i="5"/>
  <c r="F28" i="5"/>
  <c r="F13" i="5"/>
  <c r="F37" i="5"/>
  <c r="F64" i="5"/>
  <c r="F57" i="5"/>
  <c r="F62" i="5"/>
  <c r="F67" i="5"/>
  <c r="F58" i="5"/>
  <c r="F49" i="5"/>
  <c r="F27" i="5"/>
  <c r="F16" i="5"/>
  <c r="F9" i="5"/>
  <c r="F17" i="5"/>
  <c r="F44" i="5"/>
  <c r="F10" i="5"/>
  <c r="F26" i="5"/>
  <c r="F2" i="5"/>
  <c r="F31" i="5"/>
  <c r="F12" i="5"/>
  <c r="F36" i="5"/>
  <c r="F29" i="5"/>
  <c r="F65" i="5"/>
  <c r="F55" i="5"/>
  <c r="F61" i="5"/>
  <c r="F66" i="5"/>
  <c r="F3" i="5"/>
  <c r="F35" i="5"/>
  <c r="F32" i="5"/>
  <c r="F21" i="5"/>
  <c r="F41" i="5"/>
  <c r="F48" i="5"/>
  <c r="F14" i="5"/>
  <c r="F30" i="5"/>
  <c r="F11" i="5"/>
  <c r="F39" i="5"/>
  <c r="F20" i="5"/>
  <c r="F47" i="5"/>
</calcChain>
</file>

<file path=xl/comments1.xml><?xml version="1.0" encoding="utf-8"?>
<comments xmlns="http://schemas.openxmlformats.org/spreadsheetml/2006/main">
  <authors>
    <author>itskills1</author>
  </authors>
  <commentList>
    <comment ref="B2" authorId="0" shapeId="0">
      <text/>
    </comment>
    <comment ref="B3" authorId="0" shapeId="0">
      <text/>
    </comment>
    <comment ref="B4" authorId="0" shapeId="0">
      <text/>
    </comment>
    <comment ref="B5" authorId="0" shapeId="0">
      <text/>
    </comment>
    <comment ref="B8" authorId="0" shapeId="0">
      <text/>
    </comment>
    <comment ref="B9" authorId="0" shapeId="0">
      <text/>
    </comment>
    <comment ref="B10" authorId="0" shapeId="0">
      <text/>
    </comment>
    <comment ref="B11" authorId="0" shapeId="0">
      <text/>
    </comment>
    <comment ref="B16" authorId="0" shapeId="0">
      <text/>
    </comment>
    <comment ref="B17" authorId="0" shapeId="0">
      <text/>
    </comment>
    <comment ref="B19" authorId="0" shapeId="0">
      <text/>
    </comment>
  </commentList>
</comments>
</file>

<file path=xl/sharedStrings.xml><?xml version="1.0" encoding="utf-8"?>
<sst xmlns="http://schemas.openxmlformats.org/spreadsheetml/2006/main" count="2375" uniqueCount="985">
  <si>
    <t>이름</t>
    <phoneticPr fontId="1" type="noConversion"/>
  </si>
  <si>
    <t>아이디</t>
    <phoneticPr fontId="1" type="noConversion"/>
  </si>
  <si>
    <t>비밀번호</t>
    <phoneticPr fontId="1" type="noConversion"/>
  </si>
  <si>
    <t>작품번호</t>
    <phoneticPr fontId="1" type="noConversion"/>
  </si>
  <si>
    <t>작품명</t>
    <phoneticPr fontId="1" type="noConversion"/>
  </si>
  <si>
    <t>사이즈</t>
    <phoneticPr fontId="1" type="noConversion"/>
  </si>
  <si>
    <t>설명</t>
    <phoneticPr fontId="1" type="noConversion"/>
  </si>
  <si>
    <t>순위</t>
    <phoneticPr fontId="1" type="noConversion"/>
  </si>
  <si>
    <t>화가</t>
    <phoneticPr fontId="1" type="noConversion"/>
  </si>
  <si>
    <t>작품번호</t>
    <phoneticPr fontId="1" type="noConversion"/>
  </si>
  <si>
    <t>평가</t>
    <phoneticPr fontId="1" type="noConversion"/>
  </si>
  <si>
    <t>점수</t>
    <phoneticPr fontId="1" type="noConversion"/>
  </si>
  <si>
    <t>점수</t>
    <phoneticPr fontId="1" type="noConversion"/>
  </si>
  <si>
    <t>강석환</t>
    <phoneticPr fontId="1" type="noConversion"/>
  </si>
  <si>
    <t>김석영</t>
    <phoneticPr fontId="1" type="noConversion"/>
  </si>
  <si>
    <t>박윤주</t>
    <phoneticPr fontId="1" type="noConversion"/>
  </si>
  <si>
    <t>신은미</t>
    <phoneticPr fontId="1" type="noConversion"/>
  </si>
  <si>
    <t>홍기정</t>
    <phoneticPr fontId="1" type="noConversion"/>
  </si>
  <si>
    <t>gang123</t>
    <phoneticPr fontId="1" type="noConversion"/>
  </si>
  <si>
    <t>gang123!</t>
    <phoneticPr fontId="1" type="noConversion"/>
  </si>
  <si>
    <t>quartz</t>
    <phoneticPr fontId="1" type="noConversion"/>
  </si>
  <si>
    <t>quartz12!</t>
    <phoneticPr fontId="1" type="noConversion"/>
  </si>
  <si>
    <t>asd123</t>
    <phoneticPr fontId="1" type="noConversion"/>
  </si>
  <si>
    <t>asd@123</t>
    <phoneticPr fontId="1" type="noConversion"/>
  </si>
  <si>
    <t>godisme</t>
    <phoneticPr fontId="1" type="noConversion"/>
  </si>
  <si>
    <t>itstrue7!</t>
    <phoneticPr fontId="1" type="noConversion"/>
  </si>
  <si>
    <t>hong</t>
    <phoneticPr fontId="1" type="noConversion"/>
  </si>
  <si>
    <t>hong1!</t>
    <phoneticPr fontId="1" type="noConversion"/>
  </si>
  <si>
    <t>서명</t>
    <phoneticPr fontId="1" type="noConversion"/>
  </si>
  <si>
    <t>추상화</t>
    <phoneticPr fontId="1" type="noConversion"/>
  </si>
  <si>
    <t>밤</t>
    <phoneticPr fontId="1" type="noConversion"/>
  </si>
  <si>
    <t>방</t>
    <phoneticPr fontId="1" type="noConversion"/>
  </si>
  <si>
    <t>일상생활에서 느끼는 다양한 감정들을 여려가지의 색을 활용하여 나타낸 그림이다.</t>
    <phoneticPr fontId="1" type="noConversion"/>
  </si>
  <si>
    <t>별과 달이 아름답게 수놓은 밤을 표현한 그림이다.</t>
    <phoneticPr fontId="1" type="noConversion"/>
  </si>
  <si>
    <t>어디선가 많이 본듯한 방의 그림이다.</t>
    <phoneticPr fontId="1" type="noConversion"/>
  </si>
  <si>
    <t>이메일</t>
    <phoneticPr fontId="1" type="noConversion"/>
  </si>
  <si>
    <t>qwe</t>
  </si>
  <si>
    <t>qwe123!@#</t>
  </si>
  <si>
    <t>rlsmd1@naver.com</t>
    <phoneticPr fontId="1" type="noConversion"/>
  </si>
  <si>
    <t>rlsmd2@naver.com</t>
  </si>
  <si>
    <t>rlsmd3@naver.com</t>
  </si>
  <si>
    <t>rlsmd4@naver.com</t>
  </si>
  <si>
    <t>rlsmd5@naver.com</t>
  </si>
  <si>
    <t>그림</t>
    <phoneticPr fontId="1" type="noConversion"/>
  </si>
  <si>
    <t>문송영</t>
  </si>
  <si>
    <t>서연관</t>
  </si>
  <si>
    <t>육월향</t>
  </si>
  <si>
    <t>신명조</t>
  </si>
  <si>
    <t>주예심</t>
  </si>
  <si>
    <t>이장우</t>
  </si>
  <si>
    <t>유병삼</t>
  </si>
  <si>
    <t>rlsmd6@naver.com</t>
  </si>
  <si>
    <t>rlsmd7@naver.com</t>
  </si>
  <si>
    <t>rlsmd8@naver.com</t>
  </si>
  <si>
    <t>rlsmd9@naver.com</t>
  </si>
  <si>
    <t>rlsmd10@naver.com</t>
  </si>
  <si>
    <t>rlsmd11@naver.com</t>
  </si>
  <si>
    <t>rlsmd12@naver.com</t>
  </si>
  <si>
    <t>강강추</t>
    <phoneticPr fontId="1" type="noConversion"/>
  </si>
  <si>
    <t>신대겸</t>
  </si>
  <si>
    <t>정욱환</t>
  </si>
  <si>
    <t>조대수</t>
  </si>
  <si>
    <t>황신아</t>
  </si>
  <si>
    <t>임효린</t>
  </si>
  <si>
    <t>장연화</t>
  </si>
  <si>
    <t>최덕경</t>
  </si>
  <si>
    <t>rlsmd13@naver.com</t>
  </si>
  <si>
    <t>rlsmd14@naver.com</t>
  </si>
  <si>
    <t>rlsmd15@naver.com</t>
  </si>
  <si>
    <t>rlsmd16@naver.com</t>
  </si>
  <si>
    <t>rlsmd17@naver.com</t>
  </si>
  <si>
    <t>rlsmd18@naver.com</t>
  </si>
  <si>
    <t>rlsmd19@naver.com</t>
  </si>
  <si>
    <t>rlsmd20@naver.com</t>
  </si>
  <si>
    <t>song</t>
    <phoneticPr fontId="1" type="noConversion"/>
  </si>
  <si>
    <t>song1!!</t>
    <phoneticPr fontId="1" type="noConversion"/>
  </si>
  <si>
    <t>tjdusthks123@</t>
    <phoneticPr fontId="1" type="noConversion"/>
  </si>
  <si>
    <t>tjdusrhks1</t>
    <phoneticPr fontId="1" type="noConversion"/>
  </si>
  <si>
    <t>sixmonth</t>
    <phoneticPr fontId="1" type="noConversion"/>
  </si>
  <si>
    <t>s1xm0nth</t>
    <phoneticPr fontId="1" type="noConversion"/>
  </si>
  <si>
    <t>tlsaudwh2</t>
    <phoneticPr fontId="1" type="noConversion"/>
  </si>
  <si>
    <t>wndPtla12</t>
    <phoneticPr fontId="1" type="noConversion"/>
  </si>
  <si>
    <t>wndPtla12!@</t>
    <phoneticPr fontId="1" type="noConversion"/>
  </si>
  <si>
    <t>jangwu</t>
    <phoneticPr fontId="1" type="noConversion"/>
  </si>
  <si>
    <t>jangwu@1</t>
    <phoneticPr fontId="1" type="noConversion"/>
  </si>
  <si>
    <t>rkdrkdcn1</t>
    <phoneticPr fontId="1" type="noConversion"/>
  </si>
  <si>
    <t>rkdrkdcn12!</t>
    <phoneticPr fontId="1" type="noConversion"/>
  </si>
  <si>
    <t>rlsmd1</t>
    <phoneticPr fontId="1" type="noConversion"/>
  </si>
  <si>
    <t>rlsmd2</t>
  </si>
  <si>
    <t>rlsmd3</t>
  </si>
  <si>
    <t>rlsmd4</t>
  </si>
  <si>
    <t>rlsmd5</t>
  </si>
  <si>
    <t>rlsmd6</t>
  </si>
  <si>
    <t>rlsmd7</t>
  </si>
  <si>
    <t>점수 평균</t>
    <phoneticPr fontId="1" type="noConversion"/>
  </si>
  <si>
    <t>숲</t>
  </si>
  <si>
    <t>박윤주</t>
  </si>
  <si>
    <t>마치 숲 속에 있는 듯한 느낌을 주는 그림이다.</t>
  </si>
  <si>
    <t>작품수</t>
    <phoneticPr fontId="1" type="noConversion"/>
  </si>
  <si>
    <t>열 레이블</t>
  </si>
  <si>
    <t>총합계</t>
  </si>
  <si>
    <t>비행</t>
    <phoneticPr fontId="1" type="noConversion"/>
  </si>
  <si>
    <t>고요함</t>
    <phoneticPr fontId="1" type="noConversion"/>
  </si>
  <si>
    <t>고래</t>
    <phoneticPr fontId="1" type="noConversion"/>
  </si>
  <si>
    <t>섬광</t>
    <phoneticPr fontId="1" type="noConversion"/>
  </si>
  <si>
    <t>아보카도</t>
    <phoneticPr fontId="1" type="noConversion"/>
  </si>
  <si>
    <t>비오는 밤</t>
    <phoneticPr fontId="1" type="noConversion"/>
  </si>
  <si>
    <t>자유</t>
    <phoneticPr fontId="1" type="noConversion"/>
  </si>
  <si>
    <t>미지</t>
    <phoneticPr fontId="1" type="noConversion"/>
  </si>
  <si>
    <t>호수</t>
    <phoneticPr fontId="1" type="noConversion"/>
  </si>
  <si>
    <t>데칼코마니</t>
    <phoneticPr fontId="1" type="noConversion"/>
  </si>
  <si>
    <t>파도</t>
    <phoneticPr fontId="1" type="noConversion"/>
  </si>
  <si>
    <t>설산</t>
    <phoneticPr fontId="1" type="noConversion"/>
  </si>
  <si>
    <t>우주선</t>
    <phoneticPr fontId="1" type="noConversion"/>
  </si>
  <si>
    <t>악몽</t>
    <phoneticPr fontId="1" type="noConversion"/>
  </si>
  <si>
    <t>별과 도시</t>
    <phoneticPr fontId="1" type="noConversion"/>
  </si>
  <si>
    <t>은하수</t>
    <phoneticPr fontId="1" type="noConversion"/>
  </si>
  <si>
    <t>벽난로</t>
    <phoneticPr fontId="1" type="noConversion"/>
  </si>
  <si>
    <t>태양</t>
    <phoneticPr fontId="1" type="noConversion"/>
  </si>
  <si>
    <t>박윤주</t>
    <phoneticPr fontId="1" type="noConversion"/>
  </si>
  <si>
    <t>육월향</t>
    <phoneticPr fontId="1" type="noConversion"/>
  </si>
  <si>
    <t>조대수</t>
    <phoneticPr fontId="1" type="noConversion"/>
  </si>
  <si>
    <t>균형</t>
    <phoneticPr fontId="1" type="noConversion"/>
  </si>
  <si>
    <t>신은미</t>
    <phoneticPr fontId="1" type="noConversion"/>
  </si>
  <si>
    <t>강강추</t>
    <phoneticPr fontId="1" type="noConversion"/>
  </si>
  <si>
    <t>서연관</t>
    <phoneticPr fontId="1" type="noConversion"/>
  </si>
  <si>
    <t>문송영</t>
    <phoneticPr fontId="1" type="noConversion"/>
  </si>
  <si>
    <t>주예심</t>
    <phoneticPr fontId="1" type="noConversion"/>
  </si>
  <si>
    <t>유병삼</t>
    <phoneticPr fontId="1" type="noConversion"/>
  </si>
  <si>
    <t>이장우</t>
    <phoneticPr fontId="1" type="noConversion"/>
  </si>
  <si>
    <t>신비</t>
    <phoneticPr fontId="1" type="noConversion"/>
  </si>
  <si>
    <t>화가 김석영의 서명이다.</t>
    <phoneticPr fontId="1" type="noConversion"/>
  </si>
  <si>
    <t>순위</t>
  </si>
  <si>
    <t>작품명</t>
  </si>
  <si>
    <t>화가</t>
  </si>
  <si>
    <t>점수</t>
  </si>
  <si>
    <t>서명</t>
  </si>
  <si>
    <t>김석영</t>
  </si>
  <si>
    <t>추상화</t>
  </si>
  <si>
    <t>강석환</t>
  </si>
  <si>
    <t>밤</t>
  </si>
  <si>
    <t>홍기정</t>
  </si>
  <si>
    <t>방</t>
  </si>
  <si>
    <t>신은미</t>
  </si>
  <si>
    <t>비행</t>
  </si>
  <si>
    <t>강강추</t>
  </si>
  <si>
    <t>고요함</t>
  </si>
  <si>
    <t>고래</t>
  </si>
  <si>
    <t>섬광</t>
  </si>
  <si>
    <t>아보카도</t>
  </si>
  <si>
    <t>비오는 밤</t>
  </si>
  <si>
    <t>자유</t>
  </si>
  <si>
    <t>균형</t>
  </si>
  <si>
    <t>미지</t>
  </si>
  <si>
    <t>호수</t>
  </si>
  <si>
    <t>데칼코마니</t>
  </si>
  <si>
    <t>파도</t>
  </si>
  <si>
    <t>설산</t>
  </si>
  <si>
    <t>우주선</t>
  </si>
  <si>
    <t>악몽</t>
  </si>
  <si>
    <t>별과 도시</t>
  </si>
  <si>
    <t>은하수</t>
  </si>
  <si>
    <t>벽난로</t>
  </si>
  <si>
    <t>태양</t>
  </si>
  <si>
    <t>심금을 울리는 작품이다</t>
  </si>
  <si>
    <t>플라스틱으로 만든 것같은 그림이다.</t>
    <phoneticPr fontId="1" type="noConversion"/>
  </si>
  <si>
    <t>아침을 맞이 하는 산에서 느껴지는 고요함</t>
    <phoneticPr fontId="1" type="noConversion"/>
  </si>
  <si>
    <t>하늘을 자유롭게 누비는 고래를 표현한 그림이다.</t>
    <phoneticPr fontId="1" type="noConversion"/>
  </si>
  <si>
    <t>땅에서 솟아오르는 섬광을 표현한 그림이다.</t>
    <phoneticPr fontId="1" type="noConversion"/>
  </si>
  <si>
    <t>맛있는 아보카도</t>
    <phoneticPr fontId="1" type="noConversion"/>
  </si>
  <si>
    <t>전등으로 빛나는 도시의 비오는 밤을 그린 그림이다.</t>
    <phoneticPr fontId="1" type="noConversion"/>
  </si>
  <si>
    <t>구름 위의 나만에 세상에서 자유롭게 자전거를 타는 그림이다.</t>
    <phoneticPr fontId="1" type="noConversion"/>
  </si>
  <si>
    <t>균형을 표현한 그림이다.</t>
    <phoneticPr fontId="1" type="noConversion"/>
  </si>
  <si>
    <t>블랙홀 같은 모든 것을 빨아들이는 미지의 것</t>
    <phoneticPr fontId="1" type="noConversion"/>
  </si>
  <si>
    <t>보고 있으면 편안함이 느껴지는 호수</t>
    <phoneticPr fontId="1" type="noConversion"/>
  </si>
  <si>
    <t>모든 것이 대칭인 데칼코마니</t>
    <phoneticPr fontId="1" type="noConversion"/>
  </si>
  <si>
    <t>당장이라도 몰아닥칠 듯한 파도</t>
    <phoneticPr fontId="1" type="noConversion"/>
  </si>
  <si>
    <t>밤에 잠기고 있는 설산을 그린 실사화</t>
    <phoneticPr fontId="1" type="noConversion"/>
  </si>
  <si>
    <t>우주를 향해 나아가는 우주선의 하단부를 묘사한 그림</t>
    <phoneticPr fontId="1" type="noConversion"/>
  </si>
  <si>
    <t>연필을 이용해 어둠 속에 잠긴, 마치 악몽과 같은 그림</t>
    <phoneticPr fontId="1" type="noConversion"/>
  </si>
  <si>
    <t>어느 유명한 화가의 그림과 굉장히 유사한 그림이다.</t>
    <phoneticPr fontId="1" type="noConversion"/>
  </si>
  <si>
    <t>밤 하늘을 아름답게 수놓은 은하수를 그린 작품이다.</t>
    <phoneticPr fontId="1" type="noConversion"/>
  </si>
  <si>
    <t>따뜻함이 전해지는 듯한 벽난로의 그림이다.</t>
    <phoneticPr fontId="1" type="noConversion"/>
  </si>
  <si>
    <t>신비로운 느낌이 드는 작품</t>
    <phoneticPr fontId="1" type="noConversion"/>
  </si>
  <si>
    <t>화가</t>
    <phoneticPr fontId="1" type="noConversion"/>
  </si>
  <si>
    <t>태양에 도달한 남자</t>
    <phoneticPr fontId="1" type="noConversion"/>
  </si>
  <si>
    <t>작품명</t>
    <phoneticPr fontId="1" type="noConversion"/>
  </si>
  <si>
    <t>화가</t>
    <phoneticPr fontId="1" type="noConversion"/>
  </si>
  <si>
    <t>이름</t>
    <phoneticPr fontId="1" type="noConversion"/>
  </si>
  <si>
    <t>점수 평균</t>
    <phoneticPr fontId="1" type="noConversion"/>
  </si>
  <si>
    <t>작품수</t>
    <phoneticPr fontId="1" type="noConversion"/>
  </si>
  <si>
    <t>강석환</t>
    <phoneticPr fontId="1" type="noConversion"/>
  </si>
  <si>
    <t>설명</t>
    <phoneticPr fontId="1" type="noConversion"/>
  </si>
  <si>
    <t>작품번호</t>
    <phoneticPr fontId="1" type="noConversion"/>
  </si>
  <si>
    <t>작품명</t>
    <phoneticPr fontId="1" type="noConversion"/>
  </si>
  <si>
    <t>화가</t>
    <phoneticPr fontId="1" type="noConversion"/>
  </si>
  <si>
    <t>가격</t>
    <phoneticPr fontId="1" type="noConversion"/>
  </si>
  <si>
    <t>작품 분류</t>
    <phoneticPr fontId="1" type="noConversion"/>
  </si>
  <si>
    <t>RO01</t>
    <phoneticPr fontId="1" type="noConversion"/>
  </si>
  <si>
    <t>RO02</t>
  </si>
  <si>
    <t>RO03</t>
  </si>
  <si>
    <t>RO04</t>
  </si>
  <si>
    <t>RO05</t>
  </si>
  <si>
    <t>RO06</t>
  </si>
  <si>
    <t>RO07</t>
  </si>
  <si>
    <t>RO08</t>
  </si>
  <si>
    <t>RO09</t>
  </si>
  <si>
    <t>RO10</t>
  </si>
  <si>
    <t>RO11</t>
  </si>
  <si>
    <t>RO12</t>
  </si>
  <si>
    <t>RO13</t>
  </si>
  <si>
    <t>RO14</t>
  </si>
  <si>
    <t>RO15</t>
  </si>
  <si>
    <t>RO16</t>
  </si>
  <si>
    <t>SY02</t>
  </si>
  <si>
    <t>SY03</t>
  </si>
  <si>
    <t>SY04</t>
  </si>
  <si>
    <t>SY05</t>
  </si>
  <si>
    <t>SY06</t>
  </si>
  <si>
    <t>SY07</t>
  </si>
  <si>
    <t>SY08</t>
  </si>
  <si>
    <t>SY09</t>
  </si>
  <si>
    <t>SY10</t>
  </si>
  <si>
    <t>SY11</t>
  </si>
  <si>
    <t>SY12</t>
  </si>
  <si>
    <t>SY13</t>
  </si>
  <si>
    <t>SY14</t>
  </si>
  <si>
    <t>SY15</t>
  </si>
  <si>
    <t>IM02</t>
  </si>
  <si>
    <t>IM03</t>
  </si>
  <si>
    <t>IM04</t>
  </si>
  <si>
    <t>IM05</t>
  </si>
  <si>
    <t>IM06</t>
  </si>
  <si>
    <t>IM07</t>
  </si>
  <si>
    <t>IM08</t>
  </si>
  <si>
    <t>IM09</t>
  </si>
  <si>
    <t>IM10</t>
  </si>
  <si>
    <t>IM11</t>
  </si>
  <si>
    <t>IM12</t>
  </si>
  <si>
    <t>IM13</t>
  </si>
  <si>
    <t>IM14</t>
  </si>
  <si>
    <t>IM15</t>
  </si>
  <si>
    <t>IM16</t>
  </si>
  <si>
    <t>IM17</t>
  </si>
  <si>
    <t>IM18</t>
  </si>
  <si>
    <t>TR02</t>
  </si>
  <si>
    <t>TR03</t>
  </si>
  <si>
    <t>TR04</t>
  </si>
  <si>
    <t>TR05</t>
  </si>
  <si>
    <t>TR06</t>
  </si>
  <si>
    <t>TR07</t>
  </si>
  <si>
    <t>TR08</t>
  </si>
  <si>
    <t>TR09</t>
  </si>
  <si>
    <t>TR10</t>
  </si>
  <si>
    <t>TR11</t>
  </si>
  <si>
    <t>TR12</t>
  </si>
  <si>
    <t>TR13</t>
  </si>
  <si>
    <t>TR14</t>
  </si>
  <si>
    <t>TR15</t>
  </si>
  <si>
    <t>TR16</t>
  </si>
  <si>
    <t>TR17</t>
  </si>
  <si>
    <t>TR18</t>
  </si>
  <si>
    <t>SU02</t>
  </si>
  <si>
    <t>SU03</t>
  </si>
  <si>
    <t>SU04</t>
  </si>
  <si>
    <t>SU05</t>
  </si>
  <si>
    <t>SU06</t>
  </si>
  <si>
    <t>SU07</t>
  </si>
  <si>
    <t>SU08</t>
  </si>
  <si>
    <t>SU09</t>
  </si>
  <si>
    <t>SU10</t>
  </si>
  <si>
    <t>SU11</t>
  </si>
  <si>
    <t>SU12</t>
  </si>
  <si>
    <t>SU13</t>
  </si>
  <si>
    <t>SU14</t>
  </si>
  <si>
    <t>SU15</t>
  </si>
  <si>
    <t>SU16</t>
  </si>
  <si>
    <t>SU17</t>
  </si>
  <si>
    <t>낭만주의</t>
    <phoneticPr fontId="1" type="noConversion"/>
  </si>
  <si>
    <t>상징주의</t>
    <phoneticPr fontId="1" type="noConversion"/>
  </si>
  <si>
    <t>인상주의</t>
    <phoneticPr fontId="1" type="noConversion"/>
  </si>
  <si>
    <t>전통주의</t>
    <phoneticPr fontId="1" type="noConversion"/>
  </si>
  <si>
    <t>초현실주의</t>
    <phoneticPr fontId="1" type="noConversion"/>
  </si>
  <si>
    <t>입찰가격</t>
    <phoneticPr fontId="1" type="noConversion"/>
  </si>
  <si>
    <t>김석영</t>
    <phoneticPr fontId="1" type="noConversion"/>
  </si>
  <si>
    <t>작품번호</t>
    <phoneticPr fontId="1" type="noConversion"/>
  </si>
  <si>
    <t>신비</t>
  </si>
  <si>
    <t>신비</t>
    <phoneticPr fontId="1" type="noConversion"/>
  </si>
  <si>
    <t>평점</t>
    <phoneticPr fontId="1" type="noConversion"/>
  </si>
  <si>
    <t>세상밖으로</t>
    <phoneticPr fontId="1" type="noConversion"/>
  </si>
  <si>
    <t>임영우</t>
    <phoneticPr fontId="1" type="noConversion"/>
  </si>
  <si>
    <t>선율을 타고</t>
    <phoneticPr fontId="1" type="noConversion"/>
  </si>
  <si>
    <t>김희준</t>
    <phoneticPr fontId="1" type="noConversion"/>
  </si>
  <si>
    <t>몽환화 7-8</t>
    <phoneticPr fontId="1" type="noConversion"/>
  </si>
  <si>
    <t>김양희</t>
    <phoneticPr fontId="1" type="noConversion"/>
  </si>
  <si>
    <t>obsession</t>
    <phoneticPr fontId="1" type="noConversion"/>
  </si>
  <si>
    <t>다니엘 릿지웨이 나이트</t>
    <phoneticPr fontId="1" type="noConversion"/>
  </si>
  <si>
    <t>A Field of Flowers</t>
    <phoneticPr fontId="1" type="noConversion"/>
  </si>
  <si>
    <t>Gathering Apple Blossoms</t>
  </si>
  <si>
    <t>김현숙</t>
    <phoneticPr fontId="1" type="noConversion"/>
  </si>
  <si>
    <t>울림</t>
    <phoneticPr fontId="1" type="noConversion"/>
  </si>
  <si>
    <t>안기호</t>
    <phoneticPr fontId="1" type="noConversion"/>
  </si>
  <si>
    <t>겨울이야기</t>
    <phoneticPr fontId="1" type="noConversion"/>
  </si>
  <si>
    <t>향연</t>
    <phoneticPr fontId="1" type="noConversion"/>
  </si>
  <si>
    <t>조근호</t>
    <phoneticPr fontId="1" type="noConversion"/>
  </si>
  <si>
    <t>지난 여름</t>
    <phoneticPr fontId="1" type="noConversion"/>
  </si>
  <si>
    <t>양태숙</t>
    <phoneticPr fontId="1" type="noConversion"/>
  </si>
  <si>
    <t>새의 찻잔1</t>
    <phoneticPr fontId="1" type="noConversion"/>
  </si>
  <si>
    <t>이존립</t>
    <phoneticPr fontId="1" type="noConversion"/>
  </si>
  <si>
    <t>정원-애</t>
    <phoneticPr fontId="1" type="noConversion"/>
  </si>
  <si>
    <t>행복한 하루</t>
    <phoneticPr fontId="1" type="noConversion"/>
  </si>
  <si>
    <t>남궁순</t>
    <phoneticPr fontId="1" type="noConversion"/>
  </si>
  <si>
    <t>인물</t>
    <phoneticPr fontId="1" type="noConversion"/>
  </si>
  <si>
    <t>정물</t>
    <phoneticPr fontId="1" type="noConversion"/>
  </si>
  <si>
    <t>동행</t>
    <phoneticPr fontId="1" type="noConversion"/>
  </si>
  <si>
    <t>곽연</t>
    <phoneticPr fontId="1" type="noConversion"/>
  </si>
  <si>
    <t>사모곡-향기를 품다</t>
    <phoneticPr fontId="1" type="noConversion"/>
  </si>
  <si>
    <t>류현자</t>
    <phoneticPr fontId="1" type="noConversion"/>
  </si>
  <si>
    <t>설 2006_1</t>
    <phoneticPr fontId="1" type="noConversion"/>
  </si>
  <si>
    <t>최경락</t>
    <phoneticPr fontId="1" type="noConversion"/>
  </si>
  <si>
    <t>꽃처럼 한 철만 사랑하시렵니까</t>
  </si>
  <si>
    <t>김경원</t>
    <phoneticPr fontId="1" type="noConversion"/>
  </si>
  <si>
    <t>하늘의 여신</t>
    <phoneticPr fontId="1" type="noConversion"/>
  </si>
  <si>
    <t>초록장화</t>
    <phoneticPr fontId="1" type="noConversion"/>
  </si>
  <si>
    <t>손미량</t>
    <phoneticPr fontId="1" type="noConversion"/>
  </si>
  <si>
    <t>memories-애보기</t>
  </si>
  <si>
    <t>고고학적 기상도</t>
    <phoneticPr fontId="1" type="noConversion"/>
  </si>
  <si>
    <t>임근우</t>
    <phoneticPr fontId="1" type="noConversion"/>
  </si>
  <si>
    <t>공작도시 blue0904</t>
  </si>
  <si>
    <t>우무길</t>
    <phoneticPr fontId="1" type="noConversion"/>
  </si>
  <si>
    <t>UTOPIA 20105</t>
  </si>
  <si>
    <t>Behind Blue1</t>
  </si>
  <si>
    <t>김정선</t>
    <phoneticPr fontId="1" type="noConversion"/>
  </si>
  <si>
    <t>훈민정음 사색으로부터12-18</t>
  </si>
  <si>
    <t>손성일</t>
    <phoneticPr fontId="1" type="noConversion"/>
  </si>
  <si>
    <t>어린왕자가 있는 풍경</t>
  </si>
  <si>
    <t>김정연</t>
    <phoneticPr fontId="1" type="noConversion"/>
  </si>
  <si>
    <t>Untitled 27th 2</t>
  </si>
  <si>
    <t>석창우</t>
    <phoneticPr fontId="1" type="noConversion"/>
  </si>
  <si>
    <t>귀가 열린 노인</t>
  </si>
  <si>
    <t>홍윤화</t>
    <phoneticPr fontId="1" type="noConversion"/>
  </si>
  <si>
    <t>김성근</t>
    <phoneticPr fontId="1" type="noConversion"/>
  </si>
  <si>
    <t>애월의 하늘</t>
    <phoneticPr fontId="1" type="noConversion"/>
  </si>
  <si>
    <t>신홍직</t>
    <phoneticPr fontId="1" type="noConversion"/>
  </si>
  <si>
    <t>메트로폴리탄</t>
    <phoneticPr fontId="1" type="noConversion"/>
  </si>
  <si>
    <t>산티아고 가는 길 오후</t>
  </si>
  <si>
    <t>백성흠</t>
    <phoneticPr fontId="1" type="noConversion"/>
  </si>
  <si>
    <t>산티아고 가는 길</t>
    <phoneticPr fontId="1" type="noConversion"/>
  </si>
  <si>
    <t>자화상</t>
    <phoneticPr fontId="1" type="noConversion"/>
  </si>
  <si>
    <t>빈센트 반 고흐</t>
    <phoneticPr fontId="1" type="noConversion"/>
  </si>
  <si>
    <t>별이 빛나는 밤</t>
    <phoneticPr fontId="1" type="noConversion"/>
  </si>
  <si>
    <t>The Joy(남조풍정도)</t>
  </si>
  <si>
    <t>황두순</t>
  </si>
  <si>
    <t>풍경</t>
    <phoneticPr fontId="1" type="noConversion"/>
  </si>
  <si>
    <t>이한우</t>
    <phoneticPr fontId="1" type="noConversion"/>
  </si>
  <si>
    <t>홍매</t>
    <phoneticPr fontId="1" type="noConversion"/>
  </si>
  <si>
    <t>강남구</t>
    <phoneticPr fontId="1" type="noConversion"/>
  </si>
  <si>
    <t>pine tree-올려보기</t>
  </si>
  <si>
    <t>신은섭</t>
    <phoneticPr fontId="1" type="noConversion"/>
  </si>
  <si>
    <t>시선</t>
    <phoneticPr fontId="1" type="noConversion"/>
  </si>
  <si>
    <t>은행나무</t>
    <phoneticPr fontId="1" type="noConversion"/>
  </si>
  <si>
    <t>이상열</t>
    <phoneticPr fontId="1" type="noConversion"/>
  </si>
  <si>
    <t>꽃과 사과나무</t>
    <phoneticPr fontId="1" type="noConversion"/>
  </si>
  <si>
    <t>Luncheon of the Boating Party</t>
  </si>
  <si>
    <t>오귀스트 르누아르</t>
    <phoneticPr fontId="1" type="noConversion"/>
  </si>
  <si>
    <t>Dance at Le Moulin de la Galette</t>
  </si>
  <si>
    <t>Over there</t>
  </si>
  <si>
    <t>허필석</t>
    <phoneticPr fontId="1" type="noConversion"/>
  </si>
  <si>
    <t>Lise in a White Shawl</t>
  </si>
  <si>
    <t>The Large Tree</t>
    <phoneticPr fontId="1" type="noConversion"/>
  </si>
  <si>
    <t>폴 고갱</t>
    <phoneticPr fontId="1" type="noConversion"/>
  </si>
  <si>
    <t>사득지란</t>
    <phoneticPr fontId="1" type="noConversion"/>
  </si>
  <si>
    <t>손수용</t>
    <phoneticPr fontId="1" type="noConversion"/>
  </si>
  <si>
    <t>비움과 채움(복을 담다)</t>
    <phoneticPr fontId="1" type="noConversion"/>
  </si>
  <si>
    <t>오관진</t>
    <phoneticPr fontId="1" type="noConversion"/>
  </si>
  <si>
    <t>채움과 비움</t>
  </si>
  <si>
    <t>회귀</t>
    <phoneticPr fontId="1" type="noConversion"/>
  </si>
  <si>
    <t>임진호</t>
    <phoneticPr fontId="1" type="noConversion"/>
  </si>
  <si>
    <t>출토품</t>
    <phoneticPr fontId="1" type="noConversion"/>
  </si>
  <si>
    <t>문홍규</t>
    <phoneticPr fontId="1" type="noConversion"/>
  </si>
  <si>
    <t>Rumination18</t>
  </si>
  <si>
    <t>신호재</t>
    <phoneticPr fontId="1" type="noConversion"/>
  </si>
  <si>
    <t>달항아리</t>
    <phoneticPr fontId="1" type="noConversion"/>
  </si>
  <si>
    <t>금보성</t>
    <phoneticPr fontId="1" type="noConversion"/>
  </si>
  <si>
    <t>The Precious Message</t>
  </si>
  <si>
    <t>김시현</t>
    <phoneticPr fontId="1" type="noConversion"/>
  </si>
  <si>
    <t>무언</t>
    <phoneticPr fontId="1" type="noConversion"/>
  </si>
  <si>
    <t>탐라의선계-억새바람</t>
  </si>
  <si>
    <t>최형양</t>
    <phoneticPr fontId="1" type="noConversion"/>
  </si>
  <si>
    <t>emotion(산수낙원)</t>
  </si>
  <si>
    <t>임정아</t>
    <phoneticPr fontId="1" type="noConversion"/>
  </si>
  <si>
    <t>행상</t>
    <phoneticPr fontId="1" type="noConversion"/>
  </si>
  <si>
    <t>임병남</t>
    <phoneticPr fontId="1" type="noConversion"/>
  </si>
  <si>
    <t>너와나 자유롭게</t>
    <phoneticPr fontId="1" type="noConversion"/>
  </si>
  <si>
    <t>서경애</t>
    <phoneticPr fontId="1" type="noConversion"/>
  </si>
  <si>
    <t>꿈 2</t>
    <phoneticPr fontId="1" type="noConversion"/>
  </si>
  <si>
    <t>나옥자</t>
    <phoneticPr fontId="1" type="noConversion"/>
  </si>
  <si>
    <t>황토밭 어린시절 추억</t>
  </si>
  <si>
    <t>고약명 전각미인병 백자점토</t>
  </si>
  <si>
    <t>심재천</t>
    <phoneticPr fontId="1" type="noConversion"/>
  </si>
  <si>
    <t>emotion(꽃피우자)</t>
  </si>
  <si>
    <t>한글숲4</t>
    <phoneticPr fontId="1" type="noConversion"/>
  </si>
  <si>
    <t>Timetraveler(시간여행자)</t>
  </si>
  <si>
    <t>서정희</t>
    <phoneticPr fontId="1" type="noConversion"/>
  </si>
  <si>
    <t>달이 태양을 품었어요</t>
  </si>
  <si>
    <t>양향옥</t>
    <phoneticPr fontId="1" type="noConversion"/>
  </si>
  <si>
    <t>saviour</t>
  </si>
  <si>
    <t>강지웅</t>
    <phoneticPr fontId="1" type="noConversion"/>
  </si>
  <si>
    <t xml:space="preserve">돌로부터 2 </t>
  </si>
  <si>
    <t>계낙영</t>
    <phoneticPr fontId="1" type="noConversion"/>
  </si>
  <si>
    <t>이율배반(antinomie)</t>
  </si>
  <si>
    <t>해림 한정선</t>
    <phoneticPr fontId="1" type="noConversion"/>
  </si>
  <si>
    <t>Lady Wearing a Gauze Headdress</t>
  </si>
  <si>
    <t>로지에 반 데르 바이덴</t>
    <phoneticPr fontId="1" type="noConversion"/>
  </si>
  <si>
    <t>Portrait of Charles the Bold</t>
  </si>
  <si>
    <t>edge of season 2/10</t>
  </si>
  <si>
    <t>권민경</t>
    <phoneticPr fontId="1" type="noConversion"/>
  </si>
  <si>
    <t>Red territory</t>
  </si>
  <si>
    <t>최소희</t>
    <phoneticPr fontId="1" type="noConversion"/>
  </si>
  <si>
    <t>경칩</t>
    <phoneticPr fontId="1" type="noConversion"/>
  </si>
  <si>
    <t>Their space</t>
  </si>
  <si>
    <t>오은정</t>
    <phoneticPr fontId="1" type="noConversion"/>
  </si>
  <si>
    <t>regular morning 1/10</t>
  </si>
  <si>
    <t>고백(confession)_참 예쁜 무의식</t>
  </si>
  <si>
    <t>순결한 숨결</t>
    <phoneticPr fontId="1" type="noConversion"/>
  </si>
  <si>
    <t>당신이 꽃입니다</t>
  </si>
  <si>
    <t>구원을 욕망하다</t>
  </si>
  <si>
    <t>Portrait of a Young Woman</t>
  </si>
  <si>
    <t>그림 설명</t>
    <phoneticPr fontId="1" type="noConversion"/>
  </si>
  <si>
    <t>SY01</t>
    <phoneticPr fontId="1" type="noConversion"/>
  </si>
  <si>
    <t>IM01</t>
    <phoneticPr fontId="1" type="noConversion"/>
  </si>
  <si>
    <t>TR01</t>
    <phoneticPr fontId="1" type="noConversion"/>
  </si>
  <si>
    <t>SU01</t>
    <phoneticPr fontId="1" type="noConversion"/>
  </si>
  <si>
    <t>SY13</t>
    <phoneticPr fontId="1" type="noConversion"/>
  </si>
  <si>
    <t>TR17</t>
    <phoneticPr fontId="1" type="noConversion"/>
  </si>
  <si>
    <t>IM13</t>
    <phoneticPr fontId="1" type="noConversion"/>
  </si>
  <si>
    <t>SU10</t>
    <phoneticPr fontId="1" type="noConversion"/>
  </si>
  <si>
    <t>IM16</t>
    <phoneticPr fontId="1" type="noConversion"/>
  </si>
  <si>
    <t>IM14</t>
    <phoneticPr fontId="1" type="noConversion"/>
  </si>
  <si>
    <t>SY04</t>
    <phoneticPr fontId="1" type="noConversion"/>
  </si>
  <si>
    <t>SY14</t>
    <phoneticPr fontId="1" type="noConversion"/>
  </si>
  <si>
    <t>SY03</t>
    <phoneticPr fontId="1" type="noConversion"/>
  </si>
  <si>
    <t>IM11</t>
    <phoneticPr fontId="1" type="noConversion"/>
  </si>
  <si>
    <t>IM05</t>
    <phoneticPr fontId="1" type="noConversion"/>
  </si>
  <si>
    <t>SY09</t>
    <phoneticPr fontId="1" type="noConversion"/>
  </si>
  <si>
    <t>IM01</t>
    <phoneticPr fontId="1" type="noConversion"/>
  </si>
  <si>
    <t>SU11</t>
    <phoneticPr fontId="1" type="noConversion"/>
  </si>
  <si>
    <t>IM04</t>
    <phoneticPr fontId="1" type="noConversion"/>
  </si>
  <si>
    <t>SU02</t>
    <phoneticPr fontId="1" type="noConversion"/>
  </si>
  <si>
    <t>TR06</t>
    <phoneticPr fontId="1" type="noConversion"/>
  </si>
  <si>
    <t>RO16</t>
    <phoneticPr fontId="1" type="noConversion"/>
  </si>
  <si>
    <t>TR15</t>
    <phoneticPr fontId="1" type="noConversion"/>
  </si>
  <si>
    <t>RO15</t>
    <phoneticPr fontId="1" type="noConversion"/>
  </si>
  <si>
    <t>SU03</t>
    <phoneticPr fontId="1" type="noConversion"/>
  </si>
  <si>
    <t>RO01</t>
    <phoneticPr fontId="1" type="noConversion"/>
  </si>
  <si>
    <t>RO10</t>
    <phoneticPr fontId="1" type="noConversion"/>
  </si>
  <si>
    <t>SY12</t>
    <phoneticPr fontId="1" type="noConversion"/>
  </si>
  <si>
    <t>RO11</t>
    <phoneticPr fontId="1" type="noConversion"/>
  </si>
  <si>
    <t>SU07</t>
    <phoneticPr fontId="1" type="noConversion"/>
  </si>
  <si>
    <t>SY02</t>
    <phoneticPr fontId="1" type="noConversion"/>
  </si>
  <si>
    <t>IM07</t>
    <phoneticPr fontId="1" type="noConversion"/>
  </si>
  <si>
    <t>IM02</t>
    <phoneticPr fontId="1" type="noConversion"/>
  </si>
  <si>
    <t>IM18</t>
    <phoneticPr fontId="1" type="noConversion"/>
  </si>
  <si>
    <t>RO06</t>
    <phoneticPr fontId="1" type="noConversion"/>
  </si>
  <si>
    <t>RO09</t>
    <phoneticPr fontId="1" type="noConversion"/>
  </si>
  <si>
    <t>RO05</t>
    <phoneticPr fontId="1" type="noConversion"/>
  </si>
  <si>
    <t>IM09</t>
    <phoneticPr fontId="1" type="noConversion"/>
  </si>
  <si>
    <t>TR03</t>
    <phoneticPr fontId="1" type="noConversion"/>
  </si>
  <si>
    <t>TR16</t>
    <phoneticPr fontId="1" type="noConversion"/>
  </si>
  <si>
    <t>TR08</t>
    <phoneticPr fontId="1" type="noConversion"/>
  </si>
  <si>
    <t>IM17</t>
    <phoneticPr fontId="1" type="noConversion"/>
  </si>
  <si>
    <t>IM03</t>
    <phoneticPr fontId="1" type="noConversion"/>
  </si>
  <si>
    <t>RO14</t>
    <phoneticPr fontId="1" type="noConversion"/>
  </si>
  <si>
    <t>SY15</t>
    <phoneticPr fontId="1" type="noConversion"/>
  </si>
  <si>
    <t>IM18</t>
    <phoneticPr fontId="1" type="noConversion"/>
  </si>
  <si>
    <t>SY13</t>
    <phoneticPr fontId="1" type="noConversion"/>
  </si>
  <si>
    <t>RO02</t>
    <phoneticPr fontId="1" type="noConversion"/>
  </si>
  <si>
    <t>작품 분류</t>
    <phoneticPr fontId="1" type="noConversion"/>
  </si>
  <si>
    <t>Ro01</t>
    <phoneticPr fontId="1" type="noConversion"/>
  </si>
  <si>
    <t>오관진</t>
  </si>
  <si>
    <t>낙찰자</t>
    <phoneticPr fontId="1" type="noConversion"/>
  </si>
  <si>
    <t>최고가</t>
    <phoneticPr fontId="1" type="noConversion"/>
  </si>
  <si>
    <t>작품번호</t>
    <phoneticPr fontId="1" type="noConversion"/>
  </si>
  <si>
    <t>작품명</t>
    <phoneticPr fontId="1" type="noConversion"/>
  </si>
  <si>
    <t>화가</t>
    <phoneticPr fontId="1" type="noConversion"/>
  </si>
  <si>
    <t>평점</t>
    <phoneticPr fontId="1" type="noConversion"/>
  </si>
  <si>
    <t>RO10</t>
    <phoneticPr fontId="1" type="noConversion"/>
  </si>
  <si>
    <t>울림</t>
    <phoneticPr fontId="1" type="noConversion"/>
  </si>
  <si>
    <t>김현숙</t>
    <phoneticPr fontId="1" type="noConversion"/>
  </si>
  <si>
    <t>SY03</t>
    <phoneticPr fontId="1" type="noConversion"/>
  </si>
  <si>
    <t>설 2006_1</t>
    <phoneticPr fontId="1" type="noConversion"/>
  </si>
  <si>
    <t>최경락</t>
    <phoneticPr fontId="1" type="noConversion"/>
  </si>
  <si>
    <t>IM08</t>
    <phoneticPr fontId="1" type="noConversion"/>
  </si>
  <si>
    <t>풍경</t>
    <phoneticPr fontId="1" type="noConversion"/>
  </si>
  <si>
    <t>이한우</t>
    <phoneticPr fontId="1" type="noConversion"/>
  </si>
  <si>
    <t>TR03</t>
    <phoneticPr fontId="1" type="noConversion"/>
  </si>
  <si>
    <t>채움과 비움</t>
    <phoneticPr fontId="1" type="noConversion"/>
  </si>
  <si>
    <t>오관진</t>
    <phoneticPr fontId="1" type="noConversion"/>
  </si>
  <si>
    <t>SU11</t>
    <phoneticPr fontId="1" type="noConversion"/>
  </si>
  <si>
    <t>Their space</t>
    <phoneticPr fontId="1" type="noConversion"/>
  </si>
  <si>
    <t>오은정</t>
    <phoneticPr fontId="1" type="noConversion"/>
  </si>
  <si>
    <t>시작일</t>
    <phoneticPr fontId="1" type="noConversion"/>
  </si>
  <si>
    <t>종료일</t>
    <phoneticPr fontId="1" type="noConversion"/>
  </si>
  <si>
    <t>서정희</t>
  </si>
  <si>
    <t>양향옥</t>
  </si>
  <si>
    <t>우무길</t>
  </si>
  <si>
    <t>계낙영</t>
  </si>
  <si>
    <t>백성흠</t>
  </si>
  <si>
    <t>TR05</t>
    <phoneticPr fontId="1" type="noConversion"/>
  </si>
  <si>
    <t>RO08</t>
    <phoneticPr fontId="1" type="noConversion"/>
  </si>
  <si>
    <t>SY05</t>
    <phoneticPr fontId="1" type="noConversion"/>
  </si>
  <si>
    <t>TR02</t>
    <phoneticPr fontId="1" type="noConversion"/>
  </si>
  <si>
    <t>SU15</t>
    <phoneticPr fontId="1" type="noConversion"/>
  </si>
  <si>
    <t>IM10</t>
    <phoneticPr fontId="1" type="noConversion"/>
  </si>
  <si>
    <t>SU09</t>
    <phoneticPr fontId="1" type="noConversion"/>
  </si>
  <si>
    <t>SU14</t>
    <phoneticPr fontId="1" type="noConversion"/>
  </si>
  <si>
    <t>SU12</t>
    <phoneticPr fontId="1" type="noConversion"/>
  </si>
  <si>
    <t>SY01</t>
  </si>
  <si>
    <t>신은섭</t>
  </si>
  <si>
    <t>곽연</t>
  </si>
  <si>
    <t>김양희</t>
  </si>
  <si>
    <t>김경원</t>
  </si>
  <si>
    <t>문홍규</t>
  </si>
  <si>
    <t>김희준</t>
  </si>
  <si>
    <t>안기호</t>
  </si>
  <si>
    <t>이상열</t>
  </si>
  <si>
    <t>최소희</t>
  </si>
  <si>
    <t>신홍직</t>
  </si>
  <si>
    <t>권민경</t>
  </si>
  <si>
    <t>분류별 작품 수</t>
    <phoneticPr fontId="1" type="noConversion"/>
  </si>
  <si>
    <t>낭만주의</t>
  </si>
  <si>
    <t>상징주의</t>
  </si>
  <si>
    <t>인상주의</t>
  </si>
  <si>
    <t>전통주의</t>
  </si>
  <si>
    <t>초현실주의</t>
  </si>
  <si>
    <t>이한우</t>
  </si>
  <si>
    <t>최경락</t>
  </si>
  <si>
    <t>오은정</t>
  </si>
  <si>
    <t>빈센트</t>
  </si>
  <si>
    <t>오귀스트</t>
  </si>
  <si>
    <t>로지에</t>
  </si>
  <si>
    <t>한정선</t>
  </si>
  <si>
    <t>일반</t>
    <phoneticPr fontId="1" type="noConversion"/>
  </si>
  <si>
    <t>다니엘</t>
  </si>
  <si>
    <t>남궁순</t>
  </si>
  <si>
    <t>이존립</t>
  </si>
  <si>
    <t>양태숙</t>
  </si>
  <si>
    <t>조근호</t>
  </si>
  <si>
    <t>김현숙</t>
  </si>
  <si>
    <t>임영우</t>
  </si>
  <si>
    <t>김성근</t>
  </si>
  <si>
    <t>류현자</t>
  </si>
  <si>
    <t>손미량</t>
  </si>
  <si>
    <t>임근우</t>
  </si>
  <si>
    <t>김정선</t>
  </si>
  <si>
    <t>손성일</t>
  </si>
  <si>
    <t>김정연</t>
  </si>
  <si>
    <t>석창우</t>
  </si>
  <si>
    <t>홍윤화</t>
  </si>
  <si>
    <t>강남구</t>
  </si>
  <si>
    <t>허필석</t>
  </si>
  <si>
    <t>폴 고갱</t>
  </si>
  <si>
    <t>손수용</t>
  </si>
  <si>
    <t>임진호</t>
  </si>
  <si>
    <t>신호재</t>
  </si>
  <si>
    <t>금보성</t>
  </si>
  <si>
    <t>김시현</t>
  </si>
  <si>
    <t>최형양</t>
  </si>
  <si>
    <t>임정아</t>
  </si>
  <si>
    <t>임병남</t>
  </si>
  <si>
    <t>서경애</t>
  </si>
  <si>
    <t>나옥자</t>
  </si>
  <si>
    <t>심재천</t>
  </si>
  <si>
    <t>강지웅</t>
  </si>
  <si>
    <t>rlsmd8</t>
  </si>
  <si>
    <t>rlsmd9</t>
  </si>
  <si>
    <t>rlsmd10</t>
  </si>
  <si>
    <t>rlsmd11</t>
  </si>
  <si>
    <t>rlsmd12</t>
  </si>
  <si>
    <t>rlsmd13</t>
  </si>
  <si>
    <t>rlsmd14</t>
  </si>
  <si>
    <t>rlsmd15</t>
  </si>
  <si>
    <t>rlsmd16</t>
  </si>
  <si>
    <t>rlsmd17</t>
  </si>
  <si>
    <t>rlsmd18</t>
  </si>
  <si>
    <t>rlsmd19</t>
  </si>
  <si>
    <t>rlsmd20</t>
  </si>
  <si>
    <t>rlsmd21</t>
  </si>
  <si>
    <t>rlsmd22</t>
  </si>
  <si>
    <t>rlsmd23</t>
  </si>
  <si>
    <t>rlsmd24</t>
  </si>
  <si>
    <t>rlsmd25</t>
  </si>
  <si>
    <t>rlsmd26</t>
  </si>
  <si>
    <t>rlsmd27</t>
  </si>
  <si>
    <t>rlsmd28</t>
  </si>
  <si>
    <t>rlsmd29</t>
  </si>
  <si>
    <t>rlsmd30</t>
  </si>
  <si>
    <t>rlsmd31</t>
  </si>
  <si>
    <t>rlsmd32</t>
  </si>
  <si>
    <t>rlsmd33</t>
  </si>
  <si>
    <t>rlsmd34</t>
  </si>
  <si>
    <t>rlsmd35</t>
  </si>
  <si>
    <t>rlsmd36</t>
  </si>
  <si>
    <t>rlsmd37</t>
  </si>
  <si>
    <t>rlsmd38</t>
  </si>
  <si>
    <t>rlsmd39</t>
  </si>
  <si>
    <t>rlsmd40</t>
  </si>
  <si>
    <t>rlsmd41</t>
  </si>
  <si>
    <t>rlsmd42</t>
  </si>
  <si>
    <t>rlsmd43</t>
  </si>
  <si>
    <t>rlsmd44</t>
  </si>
  <si>
    <t>rlsmd45</t>
  </si>
  <si>
    <t>rlsmd46</t>
  </si>
  <si>
    <t>rlsmd47</t>
  </si>
  <si>
    <t>rlsmd48</t>
  </si>
  <si>
    <t>rlsmd49</t>
  </si>
  <si>
    <t>rlsmd50</t>
  </si>
  <si>
    <t>rlsmd51</t>
  </si>
  <si>
    <t>rlsmd52</t>
  </si>
  <si>
    <t>rlsmd53</t>
  </si>
  <si>
    <t>rlsmd54</t>
  </si>
  <si>
    <t>rlsmd55</t>
  </si>
  <si>
    <t>rlsmd56</t>
  </si>
  <si>
    <t>rlsmd57</t>
  </si>
  <si>
    <t>rlsmd58</t>
  </si>
  <si>
    <t>rlsmd59</t>
  </si>
  <si>
    <t>rlsmd60</t>
  </si>
  <si>
    <t>rlsmd61</t>
  </si>
  <si>
    <t>rlsmd62</t>
  </si>
  <si>
    <t>rlsmd63</t>
  </si>
  <si>
    <t>rlsmd21@naver.com</t>
  </si>
  <si>
    <t>rlsmd22@naver.com</t>
  </si>
  <si>
    <t>rlsmd23@naver.com</t>
  </si>
  <si>
    <t>rlsmd24@naver.com</t>
  </si>
  <si>
    <t>rlsmd44@naver.com</t>
  </si>
  <si>
    <t>rlsmd45@naver.com</t>
  </si>
  <si>
    <t>rlsmd46@naver.com</t>
  </si>
  <si>
    <t>rlsmd47@naver.com</t>
  </si>
  <si>
    <t>rlsmd48@naver.com</t>
  </si>
  <si>
    <t>rlsmd49@naver.com</t>
  </si>
  <si>
    <t>rlsmd50@naver.com</t>
  </si>
  <si>
    <t>rlsmd51@naver.com</t>
  </si>
  <si>
    <t>rlsmd52@naver.com</t>
  </si>
  <si>
    <t>rlsmd53@naver.com</t>
  </si>
  <si>
    <t>rlsmd54@naver.com</t>
  </si>
  <si>
    <t>rlsmd55@naver.com</t>
  </si>
  <si>
    <t>rlsmd56@naver.com</t>
  </si>
  <si>
    <t>rlsmd57@naver.com</t>
  </si>
  <si>
    <t>rlsmd58@naver.com</t>
  </si>
  <si>
    <t>rlsmd59@naver.com</t>
  </si>
  <si>
    <t>rlsmd60@naver.com</t>
  </si>
  <si>
    <t>rlsmd61@naver.com</t>
  </si>
  <si>
    <t>rlsmd62@naver.com</t>
  </si>
  <si>
    <t>rlsmd63@naver.com</t>
  </si>
  <si>
    <t>rlsmd64@naver.com</t>
  </si>
  <si>
    <t>rlsmd65@naver.com</t>
  </si>
  <si>
    <t>rlsmd66@naver.com</t>
  </si>
  <si>
    <t>rlsmd123!</t>
    <phoneticPr fontId="1" type="noConversion"/>
  </si>
  <si>
    <t>rlsmd124!</t>
  </si>
  <si>
    <t>rlsmd125!</t>
  </si>
  <si>
    <t>rlsmd126!</t>
  </si>
  <si>
    <t>rlsmd127!</t>
  </si>
  <si>
    <t>rlsmd128!</t>
  </si>
  <si>
    <t>rlsmd129!</t>
  </si>
  <si>
    <t>rlsmd130!</t>
  </si>
  <si>
    <t>rlsmd131!</t>
  </si>
  <si>
    <t>rlsmd132!</t>
  </si>
  <si>
    <t>rlsmd133!</t>
  </si>
  <si>
    <t>rlsmd134!</t>
  </si>
  <si>
    <t>rlsmd135!</t>
  </si>
  <si>
    <t>rlsmd136!</t>
  </si>
  <si>
    <t>rlsmd137!</t>
  </si>
  <si>
    <t>rlsmd138!</t>
  </si>
  <si>
    <t>rlsmd139!</t>
  </si>
  <si>
    <t>rlsmd140!</t>
  </si>
  <si>
    <t>rlsmd141!</t>
  </si>
  <si>
    <t>rlsmd142!</t>
  </si>
  <si>
    <t>rlsmd143!</t>
  </si>
  <si>
    <t>rlsmd144!</t>
  </si>
  <si>
    <t>rlsmd145!</t>
  </si>
  <si>
    <t>rlsmd146!</t>
  </si>
  <si>
    <t>rlsmd147!</t>
  </si>
  <si>
    <t>rlsmd148!</t>
  </si>
  <si>
    <t>rlsmd149!</t>
  </si>
  <si>
    <t>rlsmd150!</t>
  </si>
  <si>
    <t>rlsmd151!</t>
  </si>
  <si>
    <t>rlsmd152!</t>
  </si>
  <si>
    <t>rlsmd153!</t>
  </si>
  <si>
    <t>rlsmd154!</t>
  </si>
  <si>
    <t>rlsmd155!</t>
  </si>
  <si>
    <t>rlsmd156!</t>
  </si>
  <si>
    <t>rlsmd157!</t>
  </si>
  <si>
    <t>rlsmd158!</t>
  </si>
  <si>
    <t>rlsmd159!</t>
  </si>
  <si>
    <t>rlsmd160!</t>
  </si>
  <si>
    <t>rlsmd161!</t>
  </si>
  <si>
    <t>rlsmd162!</t>
  </si>
  <si>
    <t>rlsmd163!</t>
  </si>
  <si>
    <t>rlsmd164!</t>
  </si>
  <si>
    <t>rlsmd165!</t>
  </si>
  <si>
    <t>rlsmd166!</t>
  </si>
  <si>
    <t>rlsmd167!</t>
  </si>
  <si>
    <t>rlsmd168!</t>
  </si>
  <si>
    <t>rlsmd169!</t>
  </si>
  <si>
    <t>rlsmd170!</t>
  </si>
  <si>
    <t>rlsmd171!</t>
  </si>
  <si>
    <t>rlsmd172!</t>
  </si>
  <si>
    <t>rlsmd173!</t>
  </si>
  <si>
    <t>rlsmd174!</t>
  </si>
  <si>
    <t>rlsmd175!</t>
  </si>
  <si>
    <t>rlsmd176!</t>
  </si>
  <si>
    <t>rlsmd177!</t>
  </si>
  <si>
    <t>rlsmd178!</t>
  </si>
  <si>
    <t>rlsmd179!</t>
  </si>
  <si>
    <t>rlsmd180!</t>
  </si>
  <si>
    <t>rlsmd181!</t>
  </si>
  <si>
    <t>rlsmd182!</t>
  </si>
  <si>
    <t>rlsmd183!</t>
  </si>
  <si>
    <t>rlsmd184!</t>
  </si>
  <si>
    <t>rlsmd185!</t>
  </si>
  <si>
    <t>화가</t>
    <phoneticPr fontId="1" type="noConversion"/>
  </si>
  <si>
    <t>rlsmd25@gmail.com</t>
  </si>
  <si>
    <t>rlsmd26@gmail.com</t>
  </si>
  <si>
    <t>rlsmd27@gmail.com</t>
  </si>
  <si>
    <t>rlsmd28@gmail.com</t>
  </si>
  <si>
    <t>rlsmd29@gmail.com</t>
  </si>
  <si>
    <t>rlsmd30@gmail.com</t>
  </si>
  <si>
    <t>rlsmd31@gmail.com</t>
  </si>
  <si>
    <t>rlsmd32@gmail.com</t>
  </si>
  <si>
    <t>rlsmd33@gmail.com</t>
  </si>
  <si>
    <t>rlsmd34@gmail.com</t>
  </si>
  <si>
    <t>rlsmd35@gmail.com</t>
  </si>
  <si>
    <t>rlsmd36@gmail.com</t>
  </si>
  <si>
    <t>rlsmd37@gmail.com</t>
  </si>
  <si>
    <t>rlsmd38@gmail.com</t>
  </si>
  <si>
    <t>rlsmd39@gmail.com</t>
  </si>
  <si>
    <t>rlsmd40@gmail.com</t>
  </si>
  <si>
    <t>rlsmd41@gmail.com</t>
  </si>
  <si>
    <t>rlsmd42@gmail.com</t>
  </si>
  <si>
    <t>rlsmd43@gmail.com</t>
  </si>
  <si>
    <t>rlsmd67@hanmail.net</t>
    <phoneticPr fontId="1" type="noConversion"/>
  </si>
  <si>
    <t>rlsmd68@hanmail.net</t>
  </si>
  <si>
    <t>rlsmd69@hanmail.net</t>
  </si>
  <si>
    <t>rlsmd70@hanmail.net</t>
  </si>
  <si>
    <t>rlsmd71@hanmail.net</t>
  </si>
  <si>
    <t>rlsmd72@hanmail.net</t>
  </si>
  <si>
    <t>rlsmd73@hanmail.net</t>
  </si>
  <si>
    <t>rlsmd74@hanmail.net</t>
  </si>
  <si>
    <t>rlsmd75@hanmail.net</t>
  </si>
  <si>
    <t>rlsmd76@hanmail.net</t>
  </si>
  <si>
    <t>개수 : 작품번호</t>
  </si>
  <si>
    <t>구분</t>
    <phoneticPr fontId="1" type="noConversion"/>
  </si>
  <si>
    <t>최고가 구매/판매 작품</t>
    <phoneticPr fontId="1" type="noConversion"/>
  </si>
  <si>
    <t>한정선</t>
    <phoneticPr fontId="1" type="noConversion"/>
  </si>
  <si>
    <t>다양한 무늬로 꾸며진 방</t>
    <phoneticPr fontId="1" type="noConversion"/>
  </si>
  <si>
    <t>겨울의 눈 덮인 산을 보는듯한 느낌을 주는 그림</t>
    <phoneticPr fontId="1" type="noConversion"/>
  </si>
  <si>
    <t>무언가를 비우고 채울 수 있는 자기의 그림</t>
    <phoneticPr fontId="1" type="noConversion"/>
  </si>
  <si>
    <t>1백만원 이하</t>
  </si>
  <si>
    <t>1백만원대</t>
  </si>
  <si>
    <t>2백만원대</t>
  </si>
  <si>
    <t>3백만원대</t>
  </si>
  <si>
    <t>4백만원대</t>
  </si>
  <si>
    <t>작품 분류</t>
    <phoneticPr fontId="1" type="noConversion"/>
  </si>
  <si>
    <t>작품번호</t>
    <phoneticPr fontId="1" type="noConversion"/>
  </si>
  <si>
    <t>tlsaudwh2#</t>
    <phoneticPr fontId="1" type="noConversion"/>
  </si>
  <si>
    <t>가격대별 작품 수</t>
    <phoneticPr fontId="1" type="noConversion"/>
  </si>
  <si>
    <t>회원 번호</t>
    <phoneticPr fontId="1" type="noConversion"/>
  </si>
  <si>
    <t>가격</t>
    <phoneticPr fontId="1" type="noConversion"/>
  </si>
  <si>
    <t>작품 번호</t>
    <phoneticPr fontId="1" type="noConversion"/>
  </si>
  <si>
    <t>화가</t>
    <phoneticPr fontId="1" type="noConversion"/>
  </si>
  <si>
    <t>작품번호</t>
  </si>
  <si>
    <t>작품 분류</t>
  </si>
  <si>
    <t>평균 평점</t>
  </si>
  <si>
    <t>설명</t>
  </si>
  <si>
    <t>울림</t>
  </si>
  <si>
    <t>다양한 무늬로 꾸며진 방</t>
  </si>
  <si>
    <t>설 2006_1</t>
  </si>
  <si>
    <t>겨울의 눈 덮인 산을 보는듯한 느낌을 주는 그림</t>
  </si>
  <si>
    <t>풍경</t>
  </si>
  <si>
    <t>무언가를 비우고 채울 수 있는 자기의 그림</t>
  </si>
  <si>
    <t>그림</t>
  </si>
  <si>
    <t xml:space="preserve"> 가격 </t>
  </si>
  <si>
    <t>RO01</t>
  </si>
  <si>
    <t>정물</t>
  </si>
  <si>
    <t>책상 위에 올려진 여러 물건들을 그린 정물화</t>
  </si>
  <si>
    <t>인물</t>
  </si>
  <si>
    <t>싸늘하게 죽어있는 여인과 주변의 인물들</t>
  </si>
  <si>
    <t>행복한 하루</t>
  </si>
  <si>
    <t>꽃밭에서 하프를 연주 중인 행복한 여인</t>
  </si>
  <si>
    <t>정원-애</t>
  </si>
  <si>
    <t>꽃들이 화사하게 피어난 정원</t>
  </si>
  <si>
    <t>새의 찻잔1</t>
  </si>
  <si>
    <t>구름이 떠있는 새들의 찻잔</t>
  </si>
  <si>
    <t>지난 여름</t>
  </si>
  <si>
    <t>지난 여름의 회상을 전시되어있는 그림들로 표현한 그림</t>
  </si>
  <si>
    <t>낭만적인 느낌의 호수</t>
  </si>
  <si>
    <t>향연</t>
  </si>
  <si>
    <t>아름다운 벛꽃들의 향연을 구경 중인 소녀</t>
  </si>
  <si>
    <t>겨울이야기</t>
  </si>
  <si>
    <t>나갈 수 없는 밖을 아련하게 처다보는 한 사람</t>
  </si>
  <si>
    <t>사과 꽃이 핀 가지를 꺽고 있는 여인을 그린 그림이다.</t>
  </si>
  <si>
    <t>A Field of Flowers</t>
  </si>
  <si>
    <t>꽃밭에 핀 잡초들을 정리하고 있는 여인을 그린 그림이다.</t>
  </si>
  <si>
    <t>obsession</t>
  </si>
  <si>
    <t>빨간 꽃을 그림 정물화다.</t>
  </si>
  <si>
    <t>몽환화 7-8</t>
  </si>
  <si>
    <t>마치 꿈 속에 있는 꽃을 보는 듯한 몽환적인 분위기의 그림이다.</t>
  </si>
  <si>
    <t>선율을 타고</t>
  </si>
  <si>
    <t>선율을 타듯 자유롭게 자라난 소나무</t>
  </si>
  <si>
    <t>세상밖으로</t>
  </si>
  <si>
    <t>바닷 속 세상을 보는 듯한 느낌을 주는 그림이다.</t>
  </si>
  <si>
    <t>동행</t>
  </si>
  <si>
    <t>지고 있는 달을 그린 그림</t>
  </si>
  <si>
    <t>사모곡-향기를 품다</t>
  </si>
  <si>
    <t>만개한 연꽃을 그린 그림이다.</t>
  </si>
  <si>
    <t>팔이 없는 구리색 여인의 동상</t>
  </si>
  <si>
    <t>하늘의 여신</t>
  </si>
  <si>
    <t>자기 자신을 감싸 안는 하늘의 여신</t>
  </si>
  <si>
    <t>초록장화</t>
  </si>
  <si>
    <t>초록 장화를 신은 어린 아이</t>
  </si>
  <si>
    <t>울고 있는 아이를 돌보고 있는 어머니의 추억이 담긴 사진</t>
  </si>
  <si>
    <t>고고학적 기상도</t>
  </si>
  <si>
    <t>IM01</t>
  </si>
  <si>
    <t>애월의 하늘</t>
  </si>
  <si>
    <t>안개가 잔뜩 낀 해변의 모습</t>
  </si>
  <si>
    <t>메트로폴리탄</t>
  </si>
  <si>
    <t>대도시의 상가를 표현한 그림</t>
  </si>
  <si>
    <t>산티아고 가는 길의 오후 풍경이다.</t>
  </si>
  <si>
    <t>산티아고 가는 길</t>
  </si>
  <si>
    <t>자화상</t>
  </si>
  <si>
    <t>화가 본인의 얼굴을 그린 그림이다.</t>
  </si>
  <si>
    <t>별이 빛나는 밤</t>
  </si>
  <si>
    <t>홍매</t>
  </si>
  <si>
    <t>시선</t>
  </si>
  <si>
    <t>은행나무</t>
  </si>
  <si>
    <t>꽃과 사과나무</t>
  </si>
  <si>
    <t>The Large Tree</t>
  </si>
  <si>
    <t>TR01</t>
  </si>
  <si>
    <t>사득지란</t>
  </si>
  <si>
    <t>세상의 곱고 미움 모두 받아들여 부드러운 향기 담원한 사람을 생각해본다.</t>
  </si>
  <si>
    <t>비움과 채움(복을 담다)</t>
  </si>
  <si>
    <t>비어 있는 자기를 복으로 채운다는 뜻이 담긴 작품이다.</t>
  </si>
  <si>
    <t>회귀</t>
  </si>
  <si>
    <t>자신이 태어난 곳으로 회귀하고 있는 물고기를 표현한 작품이다.</t>
  </si>
  <si>
    <t>출토품</t>
  </si>
  <si>
    <t>가운데의 거대한 토기와 그 주변을 둘러싸고 있는 세상</t>
  </si>
  <si>
    <t>달항아리</t>
  </si>
  <si>
    <t>무언</t>
  </si>
  <si>
    <t>행상</t>
  </si>
  <si>
    <t>너와나 자유롭게</t>
  </si>
  <si>
    <t>꿈 2</t>
  </si>
  <si>
    <t>한글숲4</t>
  </si>
  <si>
    <t>SU01</t>
  </si>
  <si>
    <t>시간을 여행하며 여러 세계를 돌아다니는 시간여행자</t>
  </si>
  <si>
    <t>태양을 품은 달과 그 아래 활짝 피어난 거대한 꽃</t>
  </si>
  <si>
    <t>사람들을 악으로부터 지키기 위해 자신을 희생하신 구원자</t>
  </si>
  <si>
    <t>모든 것들은 돌로부터 왔다는 것을 표현</t>
  </si>
  <si>
    <t>현실에는 존재할 수 없는 초현실적인 존재들을 그린 그림이다.</t>
  </si>
  <si>
    <t>경칩</t>
  </si>
  <si>
    <t>순결한 숨결</t>
  </si>
  <si>
    <t>행 레이블</t>
  </si>
  <si>
    <t>회원번호</t>
    <phoneticPr fontId="1" type="noConversion"/>
  </si>
  <si>
    <t>연번</t>
    <phoneticPr fontId="1" type="noConversion"/>
  </si>
  <si>
    <t>채색이 너무 마음에 들어요</t>
  </si>
  <si>
    <t>잘 그렸는데 제 스타일은 아니예요</t>
  </si>
  <si>
    <t>너무 잘 그리셨는데 2% 부족한 느낌..</t>
  </si>
  <si>
    <t>그림에서 헤어나올 수가 없어요</t>
  </si>
  <si>
    <t>최고의 작품!!</t>
  </si>
  <si>
    <t>이 화가 정말 마음에 드네요</t>
  </si>
  <si>
    <t>구매욕구가 샘솟네요</t>
  </si>
  <si>
    <t>제가 그림 더 잘그릴 듯</t>
  </si>
  <si>
    <t>Best!</t>
  </si>
  <si>
    <t>누구라도 그릴수 있는 작품</t>
  </si>
  <si>
    <t>색감이 좋네요</t>
  </si>
  <si>
    <t>퀄리티에 비해 가격이 너무…</t>
  </si>
  <si>
    <t>괜찮네요</t>
  </si>
  <si>
    <t>작품이 영…</t>
  </si>
  <si>
    <t>너무 난잡한데 볼만해요</t>
  </si>
  <si>
    <t>평범한 그림이네요</t>
  </si>
  <si>
    <t>편안해요</t>
  </si>
  <si>
    <t>제가 본 그림 중에서 가장 멋있어요!</t>
  </si>
  <si>
    <t>말문이 턱 막히는 그림입니다.</t>
  </si>
  <si>
    <t>많이 그려보세요</t>
  </si>
  <si>
    <t>작품이 너무 마음에 들어요!</t>
  </si>
  <si>
    <t>화가의 의도가 뭔지 잘 모르겠어요</t>
  </si>
  <si>
    <t>그냥 별로</t>
  </si>
  <si>
    <t>기억에 남지 않을거 같아요</t>
  </si>
  <si>
    <t>그림 구성이 혼란스러워요</t>
  </si>
  <si>
    <t>어디서 한번쯤 본것같은 그림</t>
  </si>
  <si>
    <t>다른 그림에 비해서 별로예요</t>
  </si>
  <si>
    <t>그냥 평범합니다</t>
  </si>
  <si>
    <t>대박 잘그렸어요!!</t>
  </si>
  <si>
    <t>평범 of 평범</t>
  </si>
  <si>
    <t>그림이 너무 구려요</t>
  </si>
  <si>
    <t>그냥 볼만해요</t>
  </si>
  <si>
    <t>그림이 재밌네요</t>
  </si>
  <si>
    <t>작품 퀄리티가 뛰어나요!</t>
  </si>
  <si>
    <t>볼만하다</t>
  </si>
  <si>
    <t>이렇게 재밌는 그림 처음봐요~</t>
  </si>
  <si>
    <t>제가 작품을 잘못이해하고 있나요?</t>
  </si>
  <si>
    <t>멋있네요</t>
  </si>
  <si>
    <t>색감이 풍부하고 또 보고싶은 작품입니다.</t>
  </si>
  <si>
    <t>아주 대단한 작품</t>
  </si>
  <si>
    <t>평범하다</t>
  </si>
  <si>
    <t>너무 선이 어지러워요</t>
  </si>
  <si>
    <t>제가 더 잘그릴듯</t>
  </si>
  <si>
    <t>또 보고 싶어요!</t>
  </si>
  <si>
    <t>다른사람들에게도 추천합니다.</t>
  </si>
  <si>
    <t>아무 생각 없이 봤어요</t>
  </si>
  <si>
    <t>조용한 느낌</t>
  </si>
  <si>
    <t>너무 저에게 와닿는 작품이예요</t>
  </si>
  <si>
    <t>별로</t>
  </si>
  <si>
    <t>볼만하네요~</t>
  </si>
  <si>
    <t>다른 작품에 비해 별로예요</t>
  </si>
  <si>
    <t>다시는 보고싶지 않은 그림</t>
  </si>
  <si>
    <t>너무너무너무 최악이예요</t>
  </si>
  <si>
    <t>작품이 훌륭합니다.</t>
  </si>
  <si>
    <t>… 별로</t>
  </si>
  <si>
    <t>평범한 구성</t>
  </si>
  <si>
    <t>작품 퀄리티에 신경을 안 쓴 느낌이예요</t>
  </si>
  <si>
    <t>미스테리한 그림입니다.</t>
  </si>
  <si>
    <t>그냥 모든게 다 최고예요</t>
  </si>
  <si>
    <t>작품이 마음에 들어요</t>
  </si>
  <si>
    <t>화가의 의도가 잘 드러나요</t>
  </si>
  <si>
    <t>저도 그릴거 같아요</t>
  </si>
  <si>
    <t>그림 구성이 복잡해요</t>
  </si>
  <si>
    <t>선이 부드럽지 않아서 보기 버거워요</t>
  </si>
  <si>
    <t>최고입니다!</t>
  </si>
  <si>
    <t>별로예요</t>
  </si>
  <si>
    <t>구성이 독특하네요</t>
  </si>
  <si>
    <t>단풍이 새빨갛게 물들인 시골 마을</t>
    <phoneticPr fontId="1" type="noConversion"/>
  </si>
  <si>
    <t>보랏빛 소파위에 펼쳐진 그들만의 공간</t>
    <phoneticPr fontId="1" type="noConversion"/>
  </si>
  <si>
    <t>단풍이 새빨갛게 물들인 시골 마을</t>
  </si>
  <si>
    <t>보랏빛 소파위에 펼쳐진 그들만의 공간</t>
  </si>
  <si>
    <t xml:space="preserve">  가격  </t>
  </si>
  <si>
    <t>기린으로 변해가는 말</t>
  </si>
  <si>
    <t>푸른 건물들이 복잡하게 얽혀있는 도시</t>
  </si>
  <si>
    <t>모든 것이 완벽한 지상낙원</t>
  </si>
  <si>
    <t>파란 색으로만 그려진 항구 도시</t>
  </si>
  <si>
    <t>훈민정음 위에 올려진 안경들</t>
  </si>
  <si>
    <t>의자 위에 앉아 있는 어린 왕자를 표현한 그림</t>
  </si>
  <si>
    <t>한데 모여 춤을 추고 있는 사람들</t>
  </si>
  <si>
    <t>귀를 열고 묵묵히 듣고 있는 노인을 그린 그림이다.</t>
  </si>
  <si>
    <t>칠레의 산티아고를 가는 길</t>
  </si>
  <si>
    <t>병실 밖으로 내다보이는 밤 풍경을 기억과 상상을 결합시켜 그린 그림이다.</t>
  </si>
  <si>
    <t>약수터에서 나뭇가지위에 앉아있는 새들</t>
  </si>
  <si>
    <t>만개한 매화나무를 그린 그림이다.</t>
  </si>
  <si>
    <t>소나무 숲을 그린 정물화</t>
  </si>
  <si>
    <t>소나무와 산을 그린 수묵화</t>
  </si>
  <si>
    <t>집 앞에 핀 가을 느낌을 물씬 풍기는 은행나무</t>
  </si>
  <si>
    <t>노랗게 피어난 꽃들과 그 사이에 열매를 맺은 사과나무</t>
  </si>
  <si>
    <t>선상 파티에서의 오찬를 묘사한 그림이다.</t>
  </si>
  <si>
    <t>많은 사람들이 모여 춤추고 떠들며 즐기는 파티를 묘사한 그림이다.</t>
  </si>
  <si>
    <t>저 멀리까지 이어진 길을 따라 달리는 자동차</t>
  </si>
  <si>
    <t>흰 숄을 입은 한 여인을 그린 그림이다.</t>
  </si>
  <si>
    <t>햇빛을 피해 큰 나무 아래에 안자 쉬고 있는 사람들을 그린 그림이다.</t>
  </si>
  <si>
    <t>산 넘어 지고 있는 태양</t>
  </si>
  <si>
    <t>달항아리를 그린 정물화</t>
  </si>
  <si>
    <t>귀중한 메시지를 담고 있는 보따리</t>
  </si>
  <si>
    <t>왼쪽에 쓰여진 글귀와 오른쪽에 그려진 난초</t>
  </si>
  <si>
    <t>제주도의 바람에 흔들리고 있는 억새와 초가집</t>
  </si>
  <si>
    <t>수묵화를 다양한 색체를 활용하여 그린 그림이다.</t>
  </si>
  <si>
    <t>길거리를 돌아다니며 물건들을 파는 행상인 가족들을 그린 그림이다.</t>
  </si>
  <si>
    <t>새장을 벗어나 자유롭게 풀밭을 돌아다니는 나비들을 표현한 그림</t>
  </si>
  <si>
    <t>꿈의 아름답고 두루뭉술한 느낌을 그림으로 표현하였다.</t>
  </si>
  <si>
    <t>황토밭에서 물고기와 새를 보며 놀고있는 어린시절의 추억</t>
  </si>
  <si>
    <t>도자기에 새겨진 마을</t>
  </si>
  <si>
    <t>책상 위에 올려진 꽃병들을 밝은 색체를 사용하여 표현한 그림이다.</t>
  </si>
  <si>
    <t>숲을 한글을 이용하여 표현하였다.</t>
  </si>
  <si>
    <t>갈색 드레스 위에 넓은 흰색 헤닌을 입고 있는 여자</t>
  </si>
  <si>
    <t>샤를 1세 드 부르고뉴 공작의 초상화</t>
  </si>
  <si>
    <t>벚꽃나무 아래에 누워서 떨어지는 꽃잎들을 구경하는 고양이</t>
  </si>
  <si>
    <t>아름답게 수놓아져 있는 밤하늘 아래 물 위에 떠있는 빨간 소파</t>
  </si>
  <si>
    <t>식물들은 싹을 피우고 동물들은 겨울잠을 끝내는 경칩을 표현한 작품이다.</t>
  </si>
  <si>
    <t>일상적인 풍경인 카페 앞에 뒹굴고 있는 비일상적인 사자, 호랑이와 표범</t>
  </si>
  <si>
    <t>늑대 얼굴을 한 풍선에게 고백을 하는 푸른 늑대인간</t>
  </si>
  <si>
    <t>밝은 배경 속 노란꽃다발을 그린 그림이다.</t>
  </si>
  <si>
    <t>빛이 나는듯한 분홍빛 꽃</t>
  </si>
  <si>
    <t>십자가를 옮기고 있는 예수와 그를 돕고 있는 사람들</t>
  </si>
  <si>
    <t>어린 여자의 얼굴을 그린 초상화</t>
  </si>
  <si>
    <t>회원번호</t>
  </si>
  <si>
    <t xml:space="preserve">    가격    </t>
  </si>
  <si>
    <t/>
  </si>
  <si>
    <t>로그인 필요</t>
    <phoneticPr fontId="1" type="noConversion"/>
  </si>
  <si>
    <t>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</si>
</sst>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(* #,##0_);_(* \(#,##0\);_(* &quot;-&quot;_);_(@_)"/>
    <numFmt numFmtId="177" formatCode="0.0"/>
    <numFmt numFmtId="178" formatCode="0_);[Red]\(0\)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33444D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6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2" borderId="0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0" xfId="0" applyFo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2" borderId="20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176" fontId="4" fillId="2" borderId="15" xfId="1" applyFont="1" applyFill="1" applyBorder="1" applyAlignment="1">
      <alignment horizontal="center" vertical="center"/>
    </xf>
    <xf numFmtId="177" fontId="4" fillId="2" borderId="16" xfId="0" applyNumberFormat="1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0" xfId="0" applyFont="1" applyAlignment="1">
      <alignment horizontal="center" vertical="center"/>
    </xf>
    <xf numFmtId="176" fontId="4" fillId="0" borderId="17" xfId="1" applyFont="1" applyBorder="1" applyAlignment="1">
      <alignment horizontal="center" vertical="center"/>
    </xf>
    <xf numFmtId="177" fontId="4" fillId="0" borderId="18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176" fontId="4" fillId="0" borderId="0" xfId="1" applyFont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6" fontId="4" fillId="0" borderId="0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177" fontId="4" fillId="2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0" fontId="4" fillId="0" borderId="0" xfId="0" applyFont="1" applyFill="1">
      <alignment vertical="center"/>
    </xf>
    <xf numFmtId="177" fontId="4" fillId="0" borderId="0" xfId="0" applyNumberFormat="1" applyFont="1">
      <alignment vertical="center"/>
    </xf>
    <xf numFmtId="0" fontId="4" fillId="0" borderId="0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77" fontId="4" fillId="0" borderId="0" xfId="0" applyNumberFormat="1" applyFont="1" applyBorder="1">
      <alignment vertical="center"/>
    </xf>
    <xf numFmtId="3" fontId="4" fillId="0" borderId="17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76" fontId="4" fillId="0" borderId="13" xfId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57"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9" formatCode="m/d/yyyy"/>
      <alignment horizontal="center" vertical="center" textRotation="0" wrapText="0" indent="0" justifyLastLine="0" shrinkToFit="0" readingOrder="0"/>
    </dxf>
    <dxf>
      <numFmt numFmtId="17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56"/>
      <tableStyleElement type="headerRow" dxfId="5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CC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FF"/>
      <color rgb="FF00FFFF"/>
      <color rgb="FFA86E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[과제.xlsm]차트!피벗 테이블1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차트!$AB$1:$AB$2</c:f>
              <c:strCache>
                <c:ptCount val="1"/>
                <c:pt idx="0">
                  <c:v>낭만주의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차트!$AA$3</c:f>
              <c:strCache>
                <c:ptCount val="1"/>
                <c:pt idx="0">
                  <c:v>요약</c:v>
                </c:pt>
              </c:strCache>
            </c:strRef>
          </c:cat>
          <c:val>
            <c:numRef>
              <c:f>차트!$AB$3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178-ADB9-8DD24C99E601}"/>
            </c:ext>
          </c:extLst>
        </c:ser>
        <c:ser>
          <c:idx val="1"/>
          <c:order val="1"/>
          <c:tx>
            <c:strRef>
              <c:f>차트!$AC$1:$AC$2</c:f>
              <c:strCache>
                <c:ptCount val="1"/>
                <c:pt idx="0">
                  <c:v>상징주의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차트!$AA$3</c:f>
              <c:strCache>
                <c:ptCount val="1"/>
                <c:pt idx="0">
                  <c:v>요약</c:v>
                </c:pt>
              </c:strCache>
            </c:strRef>
          </c:cat>
          <c:val>
            <c:numRef>
              <c:f>차트!$AC$3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178-ADB9-8DD24C99E601}"/>
            </c:ext>
          </c:extLst>
        </c:ser>
        <c:ser>
          <c:idx val="2"/>
          <c:order val="2"/>
          <c:tx>
            <c:strRef>
              <c:f>차트!$AD$1:$AD$2</c:f>
              <c:strCache>
                <c:ptCount val="1"/>
                <c:pt idx="0">
                  <c:v>인상주의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차트!$AA$3</c:f>
              <c:strCache>
                <c:ptCount val="1"/>
                <c:pt idx="0">
                  <c:v>요약</c:v>
                </c:pt>
              </c:strCache>
            </c:strRef>
          </c:cat>
          <c:val>
            <c:numRef>
              <c:f>차트!$AD$3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178-ADB9-8DD24C99E601}"/>
            </c:ext>
          </c:extLst>
        </c:ser>
        <c:ser>
          <c:idx val="3"/>
          <c:order val="3"/>
          <c:tx>
            <c:strRef>
              <c:f>차트!$AE$1:$AE$2</c:f>
              <c:strCache>
                <c:ptCount val="1"/>
                <c:pt idx="0">
                  <c:v>전통주의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차트!$AA$3</c:f>
              <c:strCache>
                <c:ptCount val="1"/>
                <c:pt idx="0">
                  <c:v>요약</c:v>
                </c:pt>
              </c:strCache>
            </c:strRef>
          </c:cat>
          <c:val>
            <c:numRef>
              <c:f>차트!$AE$3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178-ADB9-8DD24C99E601}"/>
            </c:ext>
          </c:extLst>
        </c:ser>
        <c:ser>
          <c:idx val="4"/>
          <c:order val="4"/>
          <c:tx>
            <c:strRef>
              <c:f>차트!$AF$1:$AF$2</c:f>
              <c:strCache>
                <c:ptCount val="1"/>
                <c:pt idx="0">
                  <c:v>초현실주의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차트!$AA$3</c:f>
              <c:strCache>
                <c:ptCount val="1"/>
                <c:pt idx="0">
                  <c:v>요약</c:v>
                </c:pt>
              </c:strCache>
            </c:strRef>
          </c:cat>
          <c:val>
            <c:numRef>
              <c:f>차트!$AF$3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3D-4178-ADB9-8DD24C99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39284480"/>
        <c:axId val="327777672"/>
        <c:axId val="0"/>
      </c:bar3DChart>
      <c:catAx>
        <c:axId val="4392844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7777672"/>
        <c:crosses val="autoZero"/>
        <c:auto val="1"/>
        <c:lblAlgn val="ctr"/>
        <c:lblOffset val="100"/>
        <c:noMultiLvlLbl val="0"/>
      </c:catAx>
      <c:valAx>
        <c:axId val="327777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개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9284480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[과제.xlsm]차트!피벗 테이블2</c:name>
    <c:fmtId val="5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</c:pivotFmt>
      <c:pivotFmt>
        <c:idx val="132"/>
      </c:pivotFmt>
      <c:pivotFmt>
        <c:idx val="133"/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</c:pivotFmt>
      <c:pivotFmt>
        <c:idx val="140"/>
      </c:pivotFmt>
      <c:pivotFmt>
        <c:idx val="141"/>
      </c:pivotFmt>
      <c:pivotFmt>
        <c:idx val="142"/>
      </c:pivotFmt>
      <c:pivotFmt>
        <c:idx val="143"/>
      </c:pivotFmt>
      <c:pivotFmt>
        <c:idx val="144"/>
      </c:pivotFmt>
      <c:pivotFmt>
        <c:idx val="145"/>
      </c:pivotFmt>
      <c:pivotFmt>
        <c:idx val="146"/>
      </c:pivotFmt>
      <c:pivotFmt>
        <c:idx val="147"/>
      </c:pivotFmt>
      <c:pivotFmt>
        <c:idx val="148"/>
      </c:pivotFmt>
      <c:pivotFmt>
        <c:idx val="149"/>
      </c:pivotFmt>
      <c:pivotFmt>
        <c:idx val="150"/>
      </c:pivotFmt>
      <c:pivotFmt>
        <c:idx val="151"/>
      </c:pivotFmt>
      <c:pivotFmt>
        <c:idx val="152"/>
      </c:pivotFmt>
      <c:pivotFmt>
        <c:idx val="153"/>
      </c:pivotFmt>
      <c:pivotFmt>
        <c:idx val="154"/>
      </c:pivotFmt>
      <c:pivotFmt>
        <c:idx val="155"/>
      </c:pivotFmt>
      <c:pivotFmt>
        <c:idx val="156"/>
      </c:pivotFmt>
      <c:pivotFmt>
        <c:idx val="157"/>
      </c:pivotFmt>
      <c:pivotFmt>
        <c:idx val="158"/>
      </c:pivotFmt>
      <c:pivotFmt>
        <c:idx val="159"/>
      </c:pivotFmt>
      <c:pivotFmt>
        <c:idx val="160"/>
      </c:pivotFmt>
      <c:pivotFmt>
        <c:idx val="161"/>
      </c:pivotFmt>
      <c:pivotFmt>
        <c:idx val="162"/>
      </c:pivotFmt>
      <c:pivotFmt>
        <c:idx val="163"/>
      </c:pivotFmt>
      <c:pivotFmt>
        <c:idx val="164"/>
      </c:pivotFmt>
      <c:pivotFmt>
        <c:idx val="165"/>
      </c:pivotFmt>
      <c:pivotFmt>
        <c:idx val="166"/>
      </c:pivotFmt>
      <c:pivotFmt>
        <c:idx val="167"/>
      </c:pivotFmt>
      <c:pivotFmt>
        <c:idx val="168"/>
      </c:pivotFmt>
      <c:pivotFmt>
        <c:idx val="169"/>
      </c:pivotFmt>
      <c:pivotFmt>
        <c:idx val="170"/>
      </c:pivotFmt>
      <c:pivotFmt>
        <c:idx val="171"/>
      </c:pivotFmt>
      <c:pivotFmt>
        <c:idx val="172"/>
      </c:pivotFmt>
      <c:pivotFmt>
        <c:idx val="173"/>
      </c:pivotFmt>
      <c:pivotFmt>
        <c:idx val="174"/>
      </c:pivotFmt>
      <c:pivotFmt>
        <c:idx val="175"/>
      </c:pivotFmt>
      <c:pivotFmt>
        <c:idx val="176"/>
      </c:pivotFmt>
      <c:pivotFmt>
        <c:idx val="177"/>
      </c:pivotFmt>
      <c:pivotFmt>
        <c:idx val="178"/>
      </c:pivotFmt>
      <c:pivotFmt>
        <c:idx val="179"/>
      </c:pivotFmt>
      <c:pivotFmt>
        <c:idx val="180"/>
      </c:pivotFmt>
      <c:pivotFmt>
        <c:idx val="181"/>
      </c:pivotFmt>
      <c:pivotFmt>
        <c:idx val="182"/>
      </c:pivotFmt>
      <c:pivotFmt>
        <c:idx val="183"/>
      </c:pivotFmt>
      <c:pivotFmt>
        <c:idx val="184"/>
      </c:pivotFmt>
      <c:pivotFmt>
        <c:idx val="185"/>
      </c:pivotFmt>
      <c:pivotFmt>
        <c:idx val="186"/>
      </c:pivotFmt>
      <c:pivotFmt>
        <c:idx val="187"/>
      </c:pivotFmt>
      <c:pivotFmt>
        <c:idx val="188"/>
      </c:pivotFmt>
      <c:pivotFmt>
        <c:idx val="189"/>
      </c:pivotFmt>
      <c:pivotFmt>
        <c:idx val="190"/>
      </c:pivotFmt>
      <c:pivotFmt>
        <c:idx val="191"/>
      </c:pivotFmt>
      <c:pivotFmt>
        <c:idx val="192"/>
      </c:pivotFmt>
      <c:pivotFmt>
        <c:idx val="193"/>
      </c:pivotFmt>
      <c:pivotFmt>
        <c:idx val="194"/>
      </c:pivotFmt>
      <c:pivotFmt>
        <c:idx val="195"/>
      </c:pivotFmt>
      <c:pivotFmt>
        <c:idx val="196"/>
      </c:pivotFmt>
      <c:pivotFmt>
        <c:idx val="197"/>
      </c:pivotFmt>
      <c:pivotFmt>
        <c:idx val="198"/>
      </c:pivotFmt>
      <c:pivotFmt>
        <c:idx val="199"/>
      </c:pivotFmt>
      <c:pivotFmt>
        <c:idx val="200"/>
      </c:pivotFmt>
      <c:pivotFmt>
        <c:idx val="201"/>
      </c:pivotFmt>
      <c:pivotFmt>
        <c:idx val="202"/>
      </c:pivotFmt>
      <c:pivotFmt>
        <c:idx val="203"/>
      </c:pivotFmt>
      <c:pivotFmt>
        <c:idx val="204"/>
      </c:pivotFmt>
      <c:pivotFmt>
        <c:idx val="205"/>
      </c:pivotFmt>
      <c:pivotFmt>
        <c:idx val="206"/>
      </c:pivotFmt>
      <c:pivotFmt>
        <c:idx val="207"/>
      </c:pivotFmt>
      <c:pivotFmt>
        <c:idx val="208"/>
      </c:pivotFmt>
      <c:pivotFmt>
        <c:idx val="209"/>
      </c:pivotFmt>
      <c:pivotFmt>
        <c:idx val="210"/>
      </c:pivotFmt>
      <c:pivotFmt>
        <c:idx val="211"/>
      </c:pivotFmt>
      <c:pivotFmt>
        <c:idx val="212"/>
      </c:pivotFmt>
      <c:pivotFmt>
        <c:idx val="213"/>
      </c:pivotFmt>
      <c:pivotFmt>
        <c:idx val="214"/>
      </c:pivotFmt>
      <c:pivotFmt>
        <c:idx val="215"/>
      </c:pivotFmt>
      <c:pivotFmt>
        <c:idx val="216"/>
      </c:pivotFmt>
      <c:pivotFmt>
        <c:idx val="217"/>
      </c:pivotFmt>
      <c:pivotFmt>
        <c:idx val="218"/>
      </c:pivotFmt>
      <c:pivotFmt>
        <c:idx val="219"/>
      </c:pivotFmt>
      <c:pivotFmt>
        <c:idx val="220"/>
      </c:pivotFmt>
      <c:pivotFmt>
        <c:idx val="221"/>
      </c:pivotFmt>
      <c:pivotFmt>
        <c:idx val="222"/>
      </c:pivotFmt>
      <c:pivotFmt>
        <c:idx val="223"/>
      </c:pivotFmt>
      <c:pivotFmt>
        <c:idx val="224"/>
      </c:pivotFmt>
      <c:pivotFmt>
        <c:idx val="225"/>
      </c:pivotFmt>
      <c:pivotFmt>
        <c:idx val="226"/>
      </c:pivotFmt>
      <c:pivotFmt>
        <c:idx val="227"/>
      </c:pivotFmt>
      <c:pivotFmt>
        <c:idx val="228"/>
      </c:pivotFmt>
      <c:pivotFmt>
        <c:idx val="229"/>
      </c:pivotFmt>
      <c:pivotFmt>
        <c:idx val="230"/>
      </c:pivotFmt>
      <c:pivotFmt>
        <c:idx val="231"/>
      </c:pivotFmt>
      <c:pivotFmt>
        <c:idx val="232"/>
      </c:pivotFmt>
      <c:pivotFmt>
        <c:idx val="233"/>
      </c:pivotFmt>
      <c:pivotFmt>
        <c:idx val="234"/>
      </c:pivotFmt>
      <c:pivotFmt>
        <c:idx val="235"/>
      </c:pivotFmt>
      <c:pivotFmt>
        <c:idx val="236"/>
      </c:pivotFmt>
      <c:pivotFmt>
        <c:idx val="237"/>
      </c:pivotFmt>
      <c:pivotFmt>
        <c:idx val="238"/>
      </c:pivotFmt>
      <c:pivotFmt>
        <c:idx val="239"/>
      </c:pivotFmt>
      <c:pivotFmt>
        <c:idx val="240"/>
      </c:pivotFmt>
      <c:pivotFmt>
        <c:idx val="241"/>
      </c:pivotFmt>
      <c:pivotFmt>
        <c:idx val="242"/>
      </c:pivotFmt>
      <c:pivotFmt>
        <c:idx val="243"/>
      </c:pivotFmt>
      <c:pivotFmt>
        <c:idx val="244"/>
      </c:pivotFmt>
      <c:pivotFmt>
        <c:idx val="245"/>
      </c:pivotFmt>
      <c:pivotFmt>
        <c:idx val="246"/>
      </c:pivotFmt>
      <c:pivotFmt>
        <c:idx val="247"/>
      </c:pivotFmt>
      <c:pivotFmt>
        <c:idx val="248"/>
      </c:pivotFmt>
      <c:pivotFmt>
        <c:idx val="249"/>
      </c:pivotFmt>
      <c:pivotFmt>
        <c:idx val="250"/>
      </c:pivotFmt>
      <c:pivotFmt>
        <c:idx val="251"/>
      </c:pivotFmt>
      <c:pivotFmt>
        <c:idx val="252"/>
      </c:pivotFmt>
      <c:pivotFmt>
        <c:idx val="253"/>
      </c:pivotFmt>
      <c:pivotFmt>
        <c:idx val="254"/>
      </c:pivotFmt>
      <c:pivotFmt>
        <c:idx val="255"/>
      </c:pivotFmt>
      <c:pivotFmt>
        <c:idx val="256"/>
      </c:pivotFmt>
      <c:pivotFmt>
        <c:idx val="257"/>
      </c:pivotFmt>
      <c:pivotFmt>
        <c:idx val="258"/>
      </c:pivotFmt>
      <c:pivotFmt>
        <c:idx val="259"/>
      </c:pivotFmt>
      <c:pivotFmt>
        <c:idx val="260"/>
      </c:pivotFmt>
      <c:pivotFmt>
        <c:idx val="261"/>
      </c:pivotFmt>
      <c:pivotFmt>
        <c:idx val="262"/>
      </c:pivotFmt>
      <c:pivotFmt>
        <c:idx val="263"/>
      </c:pivotFmt>
      <c:pivotFmt>
        <c:idx val="264"/>
      </c:pivotFmt>
      <c:pivotFmt>
        <c:idx val="265"/>
      </c:pivotFmt>
      <c:pivotFmt>
        <c:idx val="266"/>
      </c:pivotFmt>
      <c:pivotFmt>
        <c:idx val="267"/>
      </c:pivotFmt>
      <c:pivotFmt>
        <c:idx val="268"/>
      </c:pivotFmt>
      <c:pivotFmt>
        <c:idx val="269"/>
      </c:pivotFmt>
      <c:pivotFmt>
        <c:idx val="270"/>
      </c:pivotFmt>
      <c:pivotFmt>
        <c:idx val="271"/>
      </c:pivotFmt>
      <c:pivotFmt>
        <c:idx val="272"/>
      </c:pivotFmt>
      <c:pivotFmt>
        <c:idx val="273"/>
      </c:pivotFmt>
      <c:pivotFmt>
        <c:idx val="274"/>
      </c:pivotFmt>
      <c:pivotFmt>
        <c:idx val="275"/>
      </c:pivotFmt>
      <c:pivotFmt>
        <c:idx val="276"/>
      </c:pivotFmt>
      <c:pivotFmt>
        <c:idx val="277"/>
      </c:pivotFmt>
      <c:pivotFmt>
        <c:idx val="278"/>
      </c:pivotFmt>
      <c:pivotFmt>
        <c:idx val="279"/>
      </c:pivotFmt>
      <c:pivotFmt>
        <c:idx val="280"/>
      </c:pivotFmt>
      <c:pivotFmt>
        <c:idx val="281"/>
      </c:pivotFmt>
      <c:pivotFmt>
        <c:idx val="282"/>
      </c:pivotFmt>
      <c:pivotFmt>
        <c:idx val="283"/>
      </c:pivotFmt>
      <c:pivotFmt>
        <c:idx val="284"/>
      </c:pivotFmt>
      <c:pivotFmt>
        <c:idx val="285"/>
      </c:pivotFmt>
      <c:pivotFmt>
        <c:idx val="286"/>
      </c:pivotFmt>
      <c:pivotFmt>
        <c:idx val="287"/>
      </c:pivotFmt>
      <c:pivotFmt>
        <c:idx val="288"/>
      </c:pivotFmt>
      <c:pivotFmt>
        <c:idx val="289"/>
      </c:pivotFmt>
      <c:pivotFmt>
        <c:idx val="290"/>
      </c:pivotFmt>
      <c:pivotFmt>
        <c:idx val="291"/>
      </c:pivotFmt>
      <c:pivotFmt>
        <c:idx val="292"/>
      </c:pivotFmt>
      <c:pivotFmt>
        <c:idx val="293"/>
      </c:pivotFmt>
      <c:pivotFmt>
        <c:idx val="294"/>
      </c:pivotFmt>
      <c:pivotFmt>
        <c:idx val="295"/>
      </c:pivotFmt>
      <c:pivotFmt>
        <c:idx val="296"/>
      </c:pivotFmt>
      <c:pivotFmt>
        <c:idx val="297"/>
      </c:pivotFmt>
      <c:pivotFmt>
        <c:idx val="298"/>
      </c:pivotFmt>
      <c:pivotFmt>
        <c:idx val="299"/>
      </c:pivotFmt>
      <c:pivotFmt>
        <c:idx val="300"/>
      </c:pivotFmt>
      <c:pivotFmt>
        <c:idx val="301"/>
      </c:pivotFmt>
      <c:pivotFmt>
        <c:idx val="302"/>
      </c:pivotFmt>
      <c:pivotFmt>
        <c:idx val="303"/>
      </c:pivotFmt>
      <c:pivotFmt>
        <c:idx val="304"/>
      </c:pivotFmt>
      <c:pivotFmt>
        <c:idx val="305"/>
      </c:pivotFmt>
      <c:pivotFmt>
        <c:idx val="306"/>
      </c:pivotFmt>
      <c:pivotFmt>
        <c:idx val="307"/>
      </c:pivotFmt>
      <c:pivotFmt>
        <c:idx val="308"/>
      </c:pivotFmt>
      <c:pivotFmt>
        <c:idx val="309"/>
      </c:pivotFmt>
      <c:pivotFmt>
        <c:idx val="310"/>
      </c:pivotFmt>
      <c:pivotFmt>
        <c:idx val="311"/>
      </c:pivotFmt>
      <c:pivotFmt>
        <c:idx val="312"/>
      </c:pivotFmt>
      <c:pivotFmt>
        <c:idx val="313"/>
      </c:pivotFmt>
      <c:pivotFmt>
        <c:idx val="314"/>
      </c:pivotFmt>
      <c:pivotFmt>
        <c:idx val="315"/>
      </c:pivotFmt>
      <c:pivotFmt>
        <c:idx val="316"/>
      </c:pivotFmt>
      <c:pivotFmt>
        <c:idx val="317"/>
      </c:pivotFmt>
      <c:pivotFmt>
        <c:idx val="318"/>
      </c:pivotFmt>
      <c:pivotFmt>
        <c:idx val="319"/>
      </c:pivotFmt>
      <c:pivotFmt>
        <c:idx val="320"/>
      </c:pivotFmt>
      <c:pivotFmt>
        <c:idx val="321"/>
      </c:pivotFmt>
      <c:pivotFmt>
        <c:idx val="322"/>
      </c:pivotFmt>
      <c:pivotFmt>
        <c:idx val="323"/>
      </c:pivotFmt>
      <c:pivotFmt>
        <c:idx val="324"/>
      </c:pivotFmt>
      <c:pivotFmt>
        <c:idx val="325"/>
      </c:pivotFmt>
      <c:pivotFmt>
        <c:idx val="326"/>
      </c:pivotFmt>
      <c:pivotFmt>
        <c:idx val="327"/>
      </c:pivotFmt>
      <c:pivotFmt>
        <c:idx val="328"/>
      </c:pivotFmt>
      <c:pivotFmt>
        <c:idx val="329"/>
      </c:pivotFmt>
      <c:pivotFmt>
        <c:idx val="330"/>
      </c:pivotFmt>
      <c:pivotFmt>
        <c:idx val="331"/>
      </c:pivotFmt>
      <c:pivotFmt>
        <c:idx val="332"/>
      </c:pivotFmt>
      <c:pivotFmt>
        <c:idx val="333"/>
      </c:pivotFmt>
      <c:pivotFmt>
        <c:idx val="334"/>
      </c:pivotFmt>
      <c:pivotFmt>
        <c:idx val="335"/>
      </c:pivotFmt>
      <c:pivotFmt>
        <c:idx val="336"/>
      </c:pivotFmt>
      <c:pivotFmt>
        <c:idx val="337"/>
      </c:pivotFmt>
      <c:pivotFmt>
        <c:idx val="338"/>
      </c:pivotFmt>
      <c:pivotFmt>
        <c:idx val="339"/>
      </c:pivotFmt>
      <c:pivotFmt>
        <c:idx val="340"/>
      </c:pivotFmt>
      <c:pivotFmt>
        <c:idx val="341"/>
      </c:pivotFmt>
      <c:pivotFmt>
        <c:idx val="342"/>
      </c:pivotFmt>
      <c:pivotFmt>
        <c:idx val="343"/>
      </c:pivotFmt>
      <c:pivotFmt>
        <c:idx val="344"/>
      </c:pivotFmt>
      <c:pivotFmt>
        <c:idx val="345"/>
      </c:pivotFmt>
      <c:pivotFmt>
        <c:idx val="346"/>
      </c:pivotFmt>
      <c:pivotFmt>
        <c:idx val="347"/>
      </c:pivotFmt>
      <c:pivotFmt>
        <c:idx val="348"/>
      </c:pivotFmt>
      <c:pivotFmt>
        <c:idx val="349"/>
      </c:pivotFmt>
      <c:pivotFmt>
        <c:idx val="350"/>
      </c:pivotFmt>
      <c:pivotFmt>
        <c:idx val="351"/>
      </c:pivotFmt>
      <c:pivotFmt>
        <c:idx val="352"/>
      </c:pivotFmt>
      <c:pivotFmt>
        <c:idx val="353"/>
      </c:pivotFmt>
      <c:pivotFmt>
        <c:idx val="354"/>
      </c:pivotFmt>
      <c:pivotFmt>
        <c:idx val="355"/>
      </c:pivotFmt>
      <c:pivotFmt>
        <c:idx val="356"/>
      </c:pivotFmt>
      <c:pivotFmt>
        <c:idx val="357"/>
      </c:pivotFmt>
      <c:pivotFmt>
        <c:idx val="358"/>
      </c:pivotFmt>
      <c:pivotFmt>
        <c:idx val="359"/>
      </c:pivotFmt>
      <c:pivotFmt>
        <c:idx val="360"/>
      </c:pivotFmt>
      <c:pivotFmt>
        <c:idx val="361"/>
      </c:pivotFmt>
      <c:pivotFmt>
        <c:idx val="362"/>
      </c:pivotFmt>
      <c:pivotFmt>
        <c:idx val="363"/>
      </c:pivotFmt>
      <c:pivotFmt>
        <c:idx val="364"/>
      </c:pivotFmt>
      <c:pivotFmt>
        <c:idx val="365"/>
      </c:pivotFmt>
      <c:pivotFmt>
        <c:idx val="366"/>
      </c:pivotFmt>
      <c:pivotFmt>
        <c:idx val="367"/>
      </c:pivotFmt>
      <c:pivotFmt>
        <c:idx val="368"/>
      </c:pivotFmt>
      <c:pivotFmt>
        <c:idx val="369"/>
      </c:pivotFmt>
      <c:pivotFmt>
        <c:idx val="370"/>
      </c:pivotFmt>
      <c:pivotFmt>
        <c:idx val="371"/>
      </c:pivotFmt>
      <c:pivotFmt>
        <c:idx val="372"/>
      </c:pivotFmt>
      <c:pivotFmt>
        <c:idx val="373"/>
      </c:pivotFmt>
      <c:pivotFmt>
        <c:idx val="374"/>
      </c:pivotFmt>
      <c:pivotFmt>
        <c:idx val="375"/>
      </c:pivotFmt>
      <c:pivotFmt>
        <c:idx val="376"/>
      </c:pivotFmt>
      <c:pivotFmt>
        <c:idx val="377"/>
      </c:pivotFmt>
      <c:pivotFmt>
        <c:idx val="378"/>
      </c:pivotFmt>
      <c:pivotFmt>
        <c:idx val="379"/>
      </c:pivotFmt>
      <c:pivotFmt>
        <c:idx val="380"/>
      </c:pivotFmt>
      <c:pivotFmt>
        <c:idx val="381"/>
      </c:pivotFmt>
      <c:pivotFmt>
        <c:idx val="382"/>
      </c:pivotFmt>
      <c:pivotFmt>
        <c:idx val="383"/>
      </c:pivotFmt>
      <c:pivotFmt>
        <c:idx val="384"/>
      </c:pivotFmt>
      <c:pivotFmt>
        <c:idx val="385"/>
      </c:pivotFmt>
      <c:pivotFmt>
        <c:idx val="386"/>
      </c:pivotFmt>
      <c:pivotFmt>
        <c:idx val="387"/>
      </c:pivotFmt>
      <c:pivotFmt>
        <c:idx val="388"/>
      </c:pivotFmt>
      <c:pivotFmt>
        <c:idx val="389"/>
      </c:pivotFmt>
      <c:pivotFmt>
        <c:idx val="390"/>
      </c:pivotFmt>
      <c:pivotFmt>
        <c:idx val="391"/>
      </c:pivotFmt>
      <c:pivotFmt>
        <c:idx val="392"/>
      </c:pivotFmt>
      <c:pivotFmt>
        <c:idx val="393"/>
      </c:pivotFmt>
      <c:pivotFmt>
        <c:idx val="394"/>
      </c:pivotFmt>
      <c:pivotFmt>
        <c:idx val="395"/>
      </c:pivotFmt>
      <c:pivotFmt>
        <c:idx val="396"/>
      </c:pivotFmt>
      <c:pivotFmt>
        <c:idx val="397"/>
      </c:pivotFmt>
      <c:pivotFmt>
        <c:idx val="398"/>
      </c:pivotFmt>
      <c:pivotFmt>
        <c:idx val="399"/>
      </c:pivotFmt>
      <c:pivotFmt>
        <c:idx val="400"/>
      </c:pivotFmt>
      <c:pivotFmt>
        <c:idx val="401"/>
      </c:pivotFmt>
      <c:pivotFmt>
        <c:idx val="402"/>
      </c:pivotFmt>
      <c:pivotFmt>
        <c:idx val="403"/>
      </c:pivotFmt>
      <c:pivotFmt>
        <c:idx val="404"/>
      </c:pivotFmt>
      <c:pivotFmt>
        <c:idx val="405"/>
      </c:pivotFmt>
      <c:pivotFmt>
        <c:idx val="406"/>
      </c:pivotFmt>
      <c:pivotFmt>
        <c:idx val="407"/>
      </c:pivotFmt>
      <c:pivotFmt>
        <c:idx val="408"/>
      </c:pivotFmt>
      <c:pivotFmt>
        <c:idx val="409"/>
      </c:pivotFmt>
      <c:pivotFmt>
        <c:idx val="410"/>
      </c:pivotFmt>
      <c:pivotFmt>
        <c:idx val="411"/>
      </c:pivotFmt>
      <c:pivotFmt>
        <c:idx val="412"/>
      </c:pivotFmt>
      <c:pivotFmt>
        <c:idx val="413"/>
      </c:pivotFmt>
      <c:pivotFmt>
        <c:idx val="414"/>
      </c:pivotFmt>
      <c:pivotFmt>
        <c:idx val="415"/>
      </c:pivotFmt>
      <c:pivotFmt>
        <c:idx val="416"/>
      </c:pivotFmt>
      <c:pivotFmt>
        <c:idx val="417"/>
      </c:pivotFmt>
      <c:pivotFmt>
        <c:idx val="418"/>
      </c:pivotFmt>
      <c:pivotFmt>
        <c:idx val="419"/>
      </c:pivotFmt>
      <c:pivotFmt>
        <c:idx val="420"/>
      </c:pivotFmt>
      <c:pivotFmt>
        <c:idx val="421"/>
      </c:pivotFmt>
      <c:pivotFmt>
        <c:idx val="422"/>
      </c:pivotFmt>
      <c:pivotFmt>
        <c:idx val="423"/>
      </c:pivotFmt>
      <c:pivotFmt>
        <c:idx val="424"/>
      </c:pivotFmt>
      <c:pivotFmt>
        <c:idx val="425"/>
      </c:pivotFmt>
      <c:pivotFmt>
        <c:idx val="426"/>
      </c:pivotFmt>
      <c:pivotFmt>
        <c:idx val="427"/>
      </c:pivotFmt>
      <c:pivotFmt>
        <c:idx val="428"/>
      </c:pivotFmt>
      <c:pivotFmt>
        <c:idx val="429"/>
      </c:pivotFmt>
      <c:pivotFmt>
        <c:idx val="430"/>
      </c:pivotFmt>
      <c:pivotFmt>
        <c:idx val="431"/>
      </c:pivotFmt>
      <c:pivotFmt>
        <c:idx val="432"/>
      </c:pivotFmt>
      <c:pivotFmt>
        <c:idx val="433"/>
      </c:pivotFmt>
      <c:pivotFmt>
        <c:idx val="434"/>
      </c:pivotFmt>
      <c:pivotFmt>
        <c:idx val="435"/>
      </c:pivotFmt>
      <c:pivotFmt>
        <c:idx val="436"/>
      </c:pivotFmt>
      <c:pivotFmt>
        <c:idx val="437"/>
      </c:pivotFmt>
      <c:pivotFmt>
        <c:idx val="438"/>
      </c:pivotFmt>
      <c:pivotFmt>
        <c:idx val="439"/>
      </c:pivotFmt>
      <c:pivotFmt>
        <c:idx val="440"/>
      </c:pivotFmt>
      <c:pivotFmt>
        <c:idx val="441"/>
      </c:pivotFmt>
      <c:pivotFmt>
        <c:idx val="442"/>
      </c:pivotFmt>
      <c:pivotFmt>
        <c:idx val="443"/>
      </c:pivotFmt>
      <c:pivotFmt>
        <c:idx val="444"/>
      </c:pivotFmt>
      <c:pivotFmt>
        <c:idx val="445"/>
      </c:pivotFmt>
      <c:pivotFmt>
        <c:idx val="446"/>
      </c:pivotFmt>
      <c:pivotFmt>
        <c:idx val="447"/>
      </c:pivotFmt>
      <c:pivotFmt>
        <c:idx val="448"/>
      </c:pivotFmt>
      <c:pivotFmt>
        <c:idx val="449"/>
      </c:pivotFmt>
      <c:pivotFmt>
        <c:idx val="450"/>
      </c:pivotFmt>
      <c:pivotFmt>
        <c:idx val="451"/>
      </c:pivotFmt>
      <c:pivotFmt>
        <c:idx val="452"/>
      </c:pivotFmt>
      <c:pivotFmt>
        <c:idx val="453"/>
      </c:pivotFmt>
      <c:pivotFmt>
        <c:idx val="454"/>
      </c:pivotFmt>
      <c:pivotFmt>
        <c:idx val="455"/>
      </c:pivotFmt>
      <c:pivotFmt>
        <c:idx val="456"/>
      </c:pivotFmt>
      <c:pivotFmt>
        <c:idx val="457"/>
      </c:pivotFmt>
      <c:pivotFmt>
        <c:idx val="458"/>
      </c:pivotFmt>
      <c:pivotFmt>
        <c:idx val="459"/>
      </c:pivotFmt>
      <c:pivotFmt>
        <c:idx val="460"/>
      </c:pivotFmt>
      <c:pivotFmt>
        <c:idx val="461"/>
      </c:pivotFmt>
      <c:pivotFmt>
        <c:idx val="462"/>
      </c:pivotFmt>
      <c:pivotFmt>
        <c:idx val="463"/>
      </c:pivotFmt>
      <c:pivotFmt>
        <c:idx val="464"/>
      </c:pivotFmt>
      <c:pivotFmt>
        <c:idx val="465"/>
      </c:pivotFmt>
      <c:pivotFmt>
        <c:idx val="466"/>
      </c:pivotFmt>
      <c:pivotFmt>
        <c:idx val="467"/>
      </c:pivotFmt>
      <c:pivotFmt>
        <c:idx val="468"/>
      </c:pivotFmt>
      <c:pivotFmt>
        <c:idx val="469"/>
      </c:pivotFmt>
      <c:pivotFmt>
        <c:idx val="470"/>
      </c:pivotFmt>
      <c:pivotFmt>
        <c:idx val="471"/>
      </c:pivotFmt>
      <c:pivotFmt>
        <c:idx val="472"/>
      </c:pivotFmt>
      <c:pivotFmt>
        <c:idx val="473"/>
      </c:pivotFmt>
      <c:pivotFmt>
        <c:idx val="474"/>
      </c:pivotFmt>
      <c:pivotFmt>
        <c:idx val="475"/>
      </c:pivotFmt>
      <c:pivotFmt>
        <c:idx val="476"/>
      </c:pivotFmt>
      <c:pivotFmt>
        <c:idx val="477"/>
      </c:pivotFmt>
      <c:pivotFmt>
        <c:idx val="478"/>
      </c:pivotFmt>
      <c:pivotFmt>
        <c:idx val="479"/>
      </c:pivotFmt>
      <c:pivotFmt>
        <c:idx val="480"/>
      </c:pivotFmt>
      <c:pivotFmt>
        <c:idx val="481"/>
      </c:pivotFmt>
      <c:pivotFmt>
        <c:idx val="482"/>
      </c:pivotFmt>
      <c:pivotFmt>
        <c:idx val="483"/>
      </c:pivotFmt>
      <c:pivotFmt>
        <c:idx val="484"/>
      </c:pivotFmt>
      <c:pivotFmt>
        <c:idx val="485"/>
      </c:pivotFmt>
      <c:pivotFmt>
        <c:idx val="486"/>
      </c:pivotFmt>
      <c:pivotFmt>
        <c:idx val="487"/>
      </c:pivotFmt>
      <c:pivotFmt>
        <c:idx val="488"/>
      </c:pivotFmt>
      <c:pivotFmt>
        <c:idx val="489"/>
      </c:pivotFmt>
      <c:pivotFmt>
        <c:idx val="490"/>
      </c:pivotFmt>
      <c:pivotFmt>
        <c:idx val="491"/>
      </c:pivotFmt>
      <c:pivotFmt>
        <c:idx val="492"/>
      </c:pivotFmt>
      <c:pivotFmt>
        <c:idx val="493"/>
      </c:pivotFmt>
      <c:pivotFmt>
        <c:idx val="494"/>
      </c:pivotFmt>
      <c:pivotFmt>
        <c:idx val="495"/>
      </c:pivotFmt>
      <c:pivotFmt>
        <c:idx val="496"/>
      </c:pivotFmt>
      <c:pivotFmt>
        <c:idx val="497"/>
      </c:pivotFmt>
      <c:pivotFmt>
        <c:idx val="498"/>
      </c:pivotFmt>
      <c:pivotFmt>
        <c:idx val="499"/>
      </c:pivotFmt>
      <c:pivotFmt>
        <c:idx val="500"/>
      </c:pivotFmt>
      <c:pivotFmt>
        <c:idx val="501"/>
      </c:pivotFmt>
      <c:pivotFmt>
        <c:idx val="502"/>
      </c:pivotFmt>
      <c:pivotFmt>
        <c:idx val="503"/>
      </c:pivotFmt>
      <c:pivotFmt>
        <c:idx val="504"/>
      </c:pivotFmt>
      <c:pivotFmt>
        <c:idx val="505"/>
      </c:pivotFmt>
      <c:pivotFmt>
        <c:idx val="506"/>
      </c:pivotFmt>
      <c:pivotFmt>
        <c:idx val="507"/>
      </c:pivotFmt>
      <c:pivotFmt>
        <c:idx val="508"/>
      </c:pivotFmt>
      <c:pivotFmt>
        <c:idx val="509"/>
      </c:pivotFmt>
      <c:pivotFmt>
        <c:idx val="510"/>
      </c:pivotFmt>
      <c:pivotFmt>
        <c:idx val="511"/>
      </c:pivotFmt>
      <c:pivotFmt>
        <c:idx val="512"/>
      </c:pivotFmt>
      <c:pivotFmt>
        <c:idx val="513"/>
      </c:pivotFmt>
      <c:pivotFmt>
        <c:idx val="514"/>
      </c:pivotFmt>
      <c:pivotFmt>
        <c:idx val="515"/>
      </c:pivotFmt>
      <c:pivotFmt>
        <c:idx val="516"/>
      </c:pivotFmt>
      <c:pivotFmt>
        <c:idx val="517"/>
      </c:pivotFmt>
      <c:pivotFmt>
        <c:idx val="518"/>
      </c:pivotFmt>
      <c:pivotFmt>
        <c:idx val="519"/>
      </c:pivotFmt>
      <c:pivotFmt>
        <c:idx val="520"/>
      </c:pivotFmt>
      <c:pivotFmt>
        <c:idx val="521"/>
      </c:pivotFmt>
      <c:pivotFmt>
        <c:idx val="522"/>
      </c:pivotFmt>
      <c:pivotFmt>
        <c:idx val="523"/>
      </c:pivotFmt>
      <c:pivotFmt>
        <c:idx val="524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25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26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27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28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29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30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31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32"/>
        <c:spPr>
          <a:solidFill>
            <a:srgbClr val="FF0000"/>
          </a:solidFill>
          <a:ln>
            <a:solidFill>
              <a:schemeClr val="accent1">
                <a:shade val="76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76000"/>
                <a:lumMod val="75000"/>
              </a:schemeClr>
            </a:contourClr>
          </a:sp3d>
        </c:spPr>
      </c:pivotFmt>
      <c:pivotFmt>
        <c:idx val="533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34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35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36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37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38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39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40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41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4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43"/>
        <c:spPr>
          <a:solidFill>
            <a:srgbClr val="FF0000"/>
          </a:solidFill>
          <a:ln>
            <a:solidFill>
              <a:schemeClr val="accent1">
                <a:shade val="76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76000"/>
                <a:lumMod val="75000"/>
              </a:schemeClr>
            </a:contourClr>
          </a:sp3d>
        </c:spPr>
      </c:pivotFmt>
      <c:pivotFmt>
        <c:idx val="544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45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46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47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48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49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50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51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52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53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54"/>
        <c:spPr>
          <a:solidFill>
            <a:srgbClr val="FF0000"/>
          </a:solidFill>
          <a:ln>
            <a:solidFill>
              <a:schemeClr val="accent1">
                <a:shade val="53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53000"/>
                <a:lumMod val="75000"/>
              </a:schemeClr>
            </a:contourClr>
          </a:sp3d>
        </c:spPr>
      </c:pivotFmt>
      <c:pivotFmt>
        <c:idx val="555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56"/>
        <c:spPr>
          <a:solidFill>
            <a:srgbClr val="FF0000"/>
          </a:solidFill>
          <a:ln>
            <a:solidFill>
              <a:schemeClr val="accent1">
                <a:shade val="76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shade val="76000"/>
                <a:lumMod val="75000"/>
              </a:schemeClr>
            </a:contourClr>
          </a:sp3d>
        </c:spPr>
      </c:pivotFmt>
      <c:pivotFmt>
        <c:idx val="557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58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559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60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61"/>
        <c:spPr>
          <a:solidFill>
            <a:srgbClr val="FF0000"/>
          </a:solidFill>
          <a:ln>
            <a:solidFill>
              <a:schemeClr val="accent1">
                <a:tint val="77000"/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tint val="77000"/>
                <a:lumMod val="75000"/>
              </a:schemeClr>
            </a:contourClr>
          </a:sp3d>
        </c:spPr>
      </c:pivotFmt>
      <c:pivotFmt>
        <c:idx val="56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차트!$AJ$1:$AJ$2</c:f>
              <c:strCache>
                <c:ptCount val="1"/>
                <c:pt idx="0">
                  <c:v>낭만주의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solidFill>
                <a:schemeClr val="accent1">
                  <a:shade val="53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shade val="53000"/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53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53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859A-4108-BC30-10827712344E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53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53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59A-4108-BC30-10827712344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53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53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0-859A-4108-BC30-10827712344E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53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53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59A-4108-BC30-10827712344E}"/>
              </c:ext>
            </c:extLst>
          </c:dPt>
          <c:cat>
            <c:strRef>
              <c:f>차트!$AI$3:$AI$8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차트!$AJ$3:$AJ$8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32-2E5E-4C36-83C2-F9D6EB0AA8A1}"/>
            </c:ext>
          </c:extLst>
        </c:ser>
        <c:ser>
          <c:idx val="1"/>
          <c:order val="1"/>
          <c:tx>
            <c:strRef>
              <c:f>차트!$AK$1:$AK$2</c:f>
              <c:strCache>
                <c:ptCount val="1"/>
                <c:pt idx="0">
                  <c:v>상징주의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solidFill>
                <a:schemeClr val="accent1">
                  <a:shade val="76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shade val="76000"/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shade val="76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shade val="76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59A-4108-BC30-10827712344E}"/>
              </c:ext>
            </c:extLst>
          </c:dPt>
          <c:cat>
            <c:strRef>
              <c:f>차트!$AI$3:$AI$8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차트!$AK$3:$AK$8</c:f>
              <c:numCache>
                <c:formatCode>General</c:formatCode>
                <c:ptCount val="5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33-2E5E-4C36-83C2-F9D6EB0AA8A1}"/>
            </c:ext>
          </c:extLst>
        </c:ser>
        <c:ser>
          <c:idx val="2"/>
          <c:order val="2"/>
          <c:tx>
            <c:strRef>
              <c:f>차트!$AL$1:$AL$2</c:f>
              <c:strCache>
                <c:ptCount val="1"/>
                <c:pt idx="0">
                  <c:v>인상주의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차트!$AI$3:$AI$8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차트!$AL$3:$AL$8</c:f>
              <c:numCache>
                <c:formatCode>General</c:formatCode>
                <c:ptCount val="5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34-2E5E-4C36-83C2-F9D6EB0AA8A1}"/>
            </c:ext>
          </c:extLst>
        </c:ser>
        <c:ser>
          <c:idx val="3"/>
          <c:order val="3"/>
          <c:tx>
            <c:strRef>
              <c:f>차트!$AM$1:$AM$2</c:f>
              <c:strCache>
                <c:ptCount val="1"/>
                <c:pt idx="0">
                  <c:v>전통주의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solidFill>
                <a:schemeClr val="accent1">
                  <a:tint val="77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tint val="77000"/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tint val="77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tint val="77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859A-4108-BC30-10827712344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tint val="77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tint val="77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59A-4108-BC30-10827712344E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tint val="77000"/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>
                <a:contourClr>
                  <a:schemeClr val="accent1">
                    <a:tint val="77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859A-4108-BC30-10827712344E}"/>
              </c:ext>
            </c:extLst>
          </c:dPt>
          <c:cat>
            <c:strRef>
              <c:f>차트!$AI$3:$AI$8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차트!$AM$3:$AM$8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35-2E5E-4C36-83C2-F9D6EB0AA8A1}"/>
            </c:ext>
          </c:extLst>
        </c:ser>
        <c:ser>
          <c:idx val="4"/>
          <c:order val="4"/>
          <c:tx>
            <c:strRef>
              <c:f>차트!$AN$1:$AN$2</c:f>
              <c:strCache>
                <c:ptCount val="1"/>
                <c:pt idx="0">
                  <c:v>초현실주의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solidFill>
                <a:schemeClr val="accent1">
                  <a:tint val="54000"/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tint val="54000"/>
                  <a:lumMod val="75000"/>
                </a:schemeClr>
              </a:contourClr>
            </a:sp3d>
          </c:spPr>
          <c:invertIfNegative val="0"/>
          <c:cat>
            <c:strRef>
              <c:f>차트!$AI$3:$AI$8</c:f>
              <c:strCache>
                <c:ptCount val="5"/>
                <c:pt idx="0">
                  <c:v>1백만원 이하</c:v>
                </c:pt>
                <c:pt idx="1">
                  <c:v>1백만원대</c:v>
                </c:pt>
                <c:pt idx="2">
                  <c:v>2백만원대</c:v>
                </c:pt>
                <c:pt idx="3">
                  <c:v>3백만원대</c:v>
                </c:pt>
                <c:pt idx="4">
                  <c:v>4백만원대</c:v>
                </c:pt>
              </c:strCache>
            </c:strRef>
          </c:cat>
          <c:val>
            <c:numRef>
              <c:f>차트!$AN$3:$AN$8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36-2E5E-4C36-83C2-F9D6EB0AA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2259520"/>
        <c:axId val="582257880"/>
        <c:axId val="0"/>
      </c:bar3DChart>
      <c:catAx>
        <c:axId val="5822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2257880"/>
        <c:crosses val="autoZero"/>
        <c:auto val="1"/>
        <c:lblAlgn val="ctr"/>
        <c:lblOffset val="100"/>
        <c:noMultiLvlLbl val="0"/>
      </c:catAx>
      <c:valAx>
        <c:axId val="58225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225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Drop" dropStyle="combo" dx="16" fmlaLink="$C$1" fmlaRange="$A$1:$A$2" noThreeD="1" sel="2" val="0"/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13.jpg" TargetMode="External"/><Relationship Id="rId18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2.jpg" TargetMode="External"/><Relationship Id="rId26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10.jpg" TargetMode="External"/><Relationship Id="rId39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8.jpg" TargetMode="External"/><Relationship Id="rId21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5.jpg" TargetMode="External"/><Relationship Id="rId34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3.jpg" TargetMode="External"/><Relationship Id="rId42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1.jpg" TargetMode="External"/><Relationship Id="rId47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6.jpg" TargetMode="External"/><Relationship Id="rId50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1.jpg" TargetMode="External"/><Relationship Id="rId55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6.jpg" TargetMode="External"/><Relationship Id="rId63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4.jpg" TargetMode="External"/><Relationship Id="rId68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1.jpg" TargetMode="External"/><Relationship Id="rId76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9.jpg" TargetMode="External"/><Relationship Id="rId84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7.jpg" TargetMode="External"/><Relationship Id="rId7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7.jpg" TargetMode="External"/><Relationship Id="rId71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4.jpg" TargetMode="External"/><Relationship Id="rId2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2.jpg" TargetMode="External"/><Relationship Id="rId16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16.jpg" TargetMode="External"/><Relationship Id="rId29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13.jpg" TargetMode="External"/><Relationship Id="rId11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11.jpg" TargetMode="External"/><Relationship Id="rId24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8.jpg" TargetMode="External"/><Relationship Id="rId32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1.jpg" TargetMode="External"/><Relationship Id="rId37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6.jpg" TargetMode="External"/><Relationship Id="rId40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9.jpg" TargetMode="External"/><Relationship Id="rId45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4.jpg" TargetMode="External"/><Relationship Id="rId53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4.jpg" TargetMode="External"/><Relationship Id="rId58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9.jpg" TargetMode="External"/><Relationship Id="rId66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7.jpg" TargetMode="External"/><Relationship Id="rId74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7.jpg" TargetMode="External"/><Relationship Id="rId79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2.jpg" TargetMode="External"/><Relationship Id="rId5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5.jpg" TargetMode="External"/><Relationship Id="rId61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2.jpg" TargetMode="External"/><Relationship Id="rId82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5.jpg" TargetMode="External"/><Relationship Id="rId10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10.jpg" TargetMode="External"/><Relationship Id="rId19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3.jpg" TargetMode="External"/><Relationship Id="rId31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15.jpg" TargetMode="External"/><Relationship Id="rId44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3.jpg" TargetMode="External"/><Relationship Id="rId52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3.jpg" TargetMode="External"/><Relationship Id="rId60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1.jpg" TargetMode="External"/><Relationship Id="rId65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6.jpg" TargetMode="External"/><Relationship Id="rId73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6.jpg" TargetMode="External"/><Relationship Id="rId78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1.jpg" TargetMode="External"/><Relationship Id="rId81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4.jpg" TargetMode="External"/><Relationship Id="rId4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4.jpg" TargetMode="External"/><Relationship Id="rId9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9.jpg" TargetMode="External"/><Relationship Id="rId14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14.jpg" TargetMode="External"/><Relationship Id="rId22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6.jpg" TargetMode="External"/><Relationship Id="rId27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11.jpg" TargetMode="External"/><Relationship Id="rId30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14.jpg" TargetMode="External"/><Relationship Id="rId35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4.jpg" TargetMode="External"/><Relationship Id="rId43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2.jpg" TargetMode="External"/><Relationship Id="rId48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7.jpg" TargetMode="External"/><Relationship Id="rId56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7.jpg" TargetMode="External"/><Relationship Id="rId64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5.jpg" TargetMode="External"/><Relationship Id="rId69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2.jpg" TargetMode="External"/><Relationship Id="rId77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0.jpg" TargetMode="External"/><Relationship Id="rId8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8.jpg" TargetMode="External"/><Relationship Id="rId51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2.jpg" TargetMode="External"/><Relationship Id="rId72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5.jpg" TargetMode="External"/><Relationship Id="rId80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3.jpg" TargetMode="External"/><Relationship Id="rId3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3.jpg" TargetMode="External"/><Relationship Id="rId12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12.jpg" TargetMode="External"/><Relationship Id="rId17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1.jpg" TargetMode="External"/><Relationship Id="rId25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9.jpg" TargetMode="External"/><Relationship Id="rId33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2.jpg" TargetMode="External"/><Relationship Id="rId38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7.jpg" TargetMode="External"/><Relationship Id="rId46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5.jpg" TargetMode="External"/><Relationship Id="rId59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0.jpg" TargetMode="External"/><Relationship Id="rId67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8.jpg" TargetMode="External"/><Relationship Id="rId20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4.jpg" TargetMode="External"/><Relationship Id="rId41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0.jpg" TargetMode="External"/><Relationship Id="rId54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5.jpg" TargetMode="External"/><Relationship Id="rId62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13.jpg" TargetMode="External"/><Relationship Id="rId70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3.jpg" TargetMode="External"/><Relationship Id="rId75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08.jpg" TargetMode="External"/><Relationship Id="rId83" Type="http://schemas.openxmlformats.org/officeDocument/2006/relationships/image" Target="file:///E:\&#50641;&#49472;\2021%20&#51064;&#52380;&#52380;%20&#50641;&#49472;(&#45813;&#51648;)\&#51648;&#44553;&#51088;&#47308;\&#51060;&#48120;&#51648;\&#52488;&#54788;&#49892;&#51452;&#51032;\SU16.jpg" TargetMode="External"/><Relationship Id="rId1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1.jpg" TargetMode="External"/><Relationship Id="rId6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06.jpg" TargetMode="External"/><Relationship Id="rId15" Type="http://schemas.openxmlformats.org/officeDocument/2006/relationships/image" Target="file:///E:\&#50641;&#49472;\2021%20&#51064;&#52380;&#52380;%20&#50641;&#49472;(&#45813;&#51648;)\&#51648;&#44553;&#51088;&#47308;\&#51060;&#48120;&#51648;\&#45229;&#47564;&#51452;&#51032;\RO15.jpg" TargetMode="External"/><Relationship Id="rId23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07.jpg" TargetMode="External"/><Relationship Id="rId28" Type="http://schemas.openxmlformats.org/officeDocument/2006/relationships/image" Target="file:///E:\&#50641;&#49472;\2021%20&#51064;&#52380;&#52380;%20&#50641;&#49472;(&#45813;&#51648;)\&#51648;&#44553;&#51088;&#47308;\&#51060;&#48120;&#51648;\&#49345;&#51669;&#51452;&#51032;\SY12.jpg" TargetMode="External"/><Relationship Id="rId36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05.jpg" TargetMode="External"/><Relationship Id="rId49" Type="http://schemas.openxmlformats.org/officeDocument/2006/relationships/image" Target="file:///E:\&#50641;&#49472;\2021%20&#51064;&#52380;&#52380;%20&#50641;&#49472;(&#45813;&#51648;)\&#51648;&#44553;&#51088;&#47308;\&#51060;&#48120;&#51648;\&#51064;&#49345;&#51452;&#51032;\IM18.jpg" TargetMode="External"/><Relationship Id="rId57" Type="http://schemas.openxmlformats.org/officeDocument/2006/relationships/image" Target="file:///E:\&#50641;&#49472;\2021%20&#51064;&#52380;&#52380;%20&#50641;&#49472;(&#45813;&#51648;)\&#51648;&#44553;&#51088;&#47308;\&#51060;&#48120;&#51648;\&#51204;&#53685;&#51452;&#51032;\TR08.jpg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13.jpg" TargetMode="External"/><Relationship Id="rId1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2.jpg" TargetMode="External"/><Relationship Id="rId2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10.jpg" TargetMode="External"/><Relationship Id="rId3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8.jpg" TargetMode="External"/><Relationship Id="rId2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5.jpg" TargetMode="External"/><Relationship Id="rId3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3.jpg" TargetMode="External"/><Relationship Id="rId4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1.jpg" TargetMode="External"/><Relationship Id="rId4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6.jpg" TargetMode="External"/><Relationship Id="rId5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1.jpg" TargetMode="External"/><Relationship Id="rId5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6.jpg" TargetMode="External"/><Relationship Id="rId6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4.jpg" TargetMode="External"/><Relationship Id="rId6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1.jpg" TargetMode="External"/><Relationship Id="rId7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9.jpg" TargetMode="External"/><Relationship Id="rId8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7.jpg" TargetMode="External"/><Relationship Id="rId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7.jpg" TargetMode="External"/><Relationship Id="rId7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4.jpg" TargetMode="External"/><Relationship Id="rId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2.jpg" TargetMode="External"/><Relationship Id="rId1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16.jpg" TargetMode="External"/><Relationship Id="rId2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13.jpg" TargetMode="External"/><Relationship Id="rId1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11.jpg" TargetMode="External"/><Relationship Id="rId2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8.jpg" TargetMode="External"/><Relationship Id="rId3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1.jpg" TargetMode="External"/><Relationship Id="rId3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6.jpg" TargetMode="External"/><Relationship Id="rId4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9.jpg" TargetMode="External"/><Relationship Id="rId4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4.jpg" TargetMode="External"/><Relationship Id="rId5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4.jpg" TargetMode="External"/><Relationship Id="rId5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9.jpg" TargetMode="External"/><Relationship Id="rId6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7.jpg" TargetMode="External"/><Relationship Id="rId7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7.jpg" TargetMode="External"/><Relationship Id="rId7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2.jpg" TargetMode="External"/><Relationship Id="rId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5.jpg" TargetMode="External"/><Relationship Id="rId6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2.jpg" TargetMode="External"/><Relationship Id="rId8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5.jpg" TargetMode="External"/><Relationship Id="rId1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10.jpg" TargetMode="External"/><Relationship Id="rId1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3.jpg" TargetMode="External"/><Relationship Id="rId3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15.jpg" TargetMode="External"/><Relationship Id="rId4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3.jpg" TargetMode="External"/><Relationship Id="rId5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3.jpg" TargetMode="External"/><Relationship Id="rId6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1.jpg" TargetMode="External"/><Relationship Id="rId6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6.jpg" TargetMode="External"/><Relationship Id="rId7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6.jpg" TargetMode="External"/><Relationship Id="rId7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1.jpg" TargetMode="External"/><Relationship Id="rId8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4.jpg" TargetMode="External"/><Relationship Id="rId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4.jpg" TargetMode="External"/><Relationship Id="rId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9.jpg" TargetMode="External"/><Relationship Id="rId1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14.jpg" TargetMode="External"/><Relationship Id="rId2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6.jpg" TargetMode="External"/><Relationship Id="rId2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11.jpg" TargetMode="External"/><Relationship Id="rId3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14.jpg" TargetMode="External"/><Relationship Id="rId3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4.jpg" TargetMode="External"/><Relationship Id="rId4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2.jpg" TargetMode="External"/><Relationship Id="rId4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7.jpg" TargetMode="External"/><Relationship Id="rId5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7.jpg" TargetMode="External"/><Relationship Id="rId6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5.jpg" TargetMode="External"/><Relationship Id="rId6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2.jpg" TargetMode="External"/><Relationship Id="rId7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0.jpg" TargetMode="External"/><Relationship Id="rId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8.jpg" TargetMode="External"/><Relationship Id="rId5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2.jpg" TargetMode="External"/><Relationship Id="rId7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5.jpg" TargetMode="External"/><Relationship Id="rId8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3.jpg" TargetMode="External"/><Relationship Id="rId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3.jpg" TargetMode="External"/><Relationship Id="rId1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12.jpg" TargetMode="External"/><Relationship Id="rId1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1.jpg" TargetMode="External"/><Relationship Id="rId2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9.jpg" TargetMode="External"/><Relationship Id="rId3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2.jpg" TargetMode="External"/><Relationship Id="rId3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7.jpg" TargetMode="External"/><Relationship Id="rId4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5.jpg" TargetMode="External"/><Relationship Id="rId5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0.jpg" TargetMode="External"/><Relationship Id="rId6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8.jpg" TargetMode="External"/><Relationship Id="rId2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4.jpg" TargetMode="External"/><Relationship Id="rId4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0.jpg" TargetMode="External"/><Relationship Id="rId54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5.jpg" TargetMode="External"/><Relationship Id="rId62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13.jpg" TargetMode="External"/><Relationship Id="rId70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3.jpg" TargetMode="External"/><Relationship Id="rId7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08.jpg" TargetMode="External"/><Relationship Id="rId8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2488;&#54788;&#49892;&#51452;&#51032;\SU16.jpg" TargetMode="External"/><Relationship Id="rId1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1.jpg" TargetMode="External"/><Relationship Id="rId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06.jpg" TargetMode="External"/><Relationship Id="rId15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5229;&#47564;&#51452;&#51032;\RO15.jpg" TargetMode="External"/><Relationship Id="rId23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07.jpg" TargetMode="External"/><Relationship Id="rId28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49345;&#51669;&#51452;&#51032;\SY12.jpg" TargetMode="External"/><Relationship Id="rId36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05.jpg" TargetMode="External"/><Relationship Id="rId49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064;&#49345;&#51452;&#51032;\IM18.jpg" TargetMode="External"/><Relationship Id="rId57" Type="http://schemas.openxmlformats.org/officeDocument/2006/relationships/image" Target="file:///C:\Users\&#50689;&#51116;01\Desktop\&#51204;&#44397;%20&#44284;&#51228;%20&#47928;&#51228;&#51648;\&#51221;&#45813;\07-12\&#51648;&#44553;&#51088;&#47308;\&#51060;&#48120;&#51648;\&#51204;&#53685;&#51452;&#51032;\TR08.jpg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8.emf"/><Relationship Id="rId16" Type="http://schemas.openxmlformats.org/officeDocument/2006/relationships/image" Target="../media/image16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11.emf"/><Relationship Id="rId15" Type="http://schemas.openxmlformats.org/officeDocument/2006/relationships/image" Target="../media/image15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jpeg"/><Relationship Id="rId3" Type="http://schemas.openxmlformats.org/officeDocument/2006/relationships/image" Target="../media/image22.jpeg"/><Relationship Id="rId7" Type="http://schemas.openxmlformats.org/officeDocument/2006/relationships/image" Target="../media/image26.jpeg"/><Relationship Id="rId2" Type="http://schemas.openxmlformats.org/officeDocument/2006/relationships/image" Target="../media/image21.jpeg"/><Relationship Id="rId1" Type="http://schemas.openxmlformats.org/officeDocument/2006/relationships/image" Target="../media/image20.jpeg"/><Relationship Id="rId6" Type="http://schemas.openxmlformats.org/officeDocument/2006/relationships/image" Target="../media/image25.jpeg"/><Relationship Id="rId11" Type="http://schemas.openxmlformats.org/officeDocument/2006/relationships/image" Target="../media/image30.jpeg"/><Relationship Id="rId5" Type="http://schemas.openxmlformats.org/officeDocument/2006/relationships/image" Target="../media/image24.jpeg"/><Relationship Id="rId10" Type="http://schemas.openxmlformats.org/officeDocument/2006/relationships/image" Target="../media/image29.jpeg"/><Relationship Id="rId4" Type="http://schemas.openxmlformats.org/officeDocument/2006/relationships/image" Target="../media/image23.jpeg"/><Relationship Id="rId9" Type="http://schemas.openxmlformats.org/officeDocument/2006/relationships/image" Target="../media/image2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10</xdr:col>
      <xdr:colOff>0</xdr:colOff>
      <xdr:row>5</xdr:row>
      <xdr:rowOff>19050</xdr:rowOff>
    </xdr:to>
    <xdr:sp macro="" textlink="">
      <xdr:nvSpPr>
        <xdr:cNvPr id="2" name="TextBox 1"/>
        <xdr:cNvSpPr txBox="1"/>
      </xdr:nvSpPr>
      <xdr:spPr>
        <a:xfrm>
          <a:off x="3429000" y="209550"/>
          <a:ext cx="3429000" cy="85725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57150" cmpd="sng">
          <a:solidFill>
            <a:srgbClr val="33CC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3600">
              <a:solidFill>
                <a:srgbClr val="33CCFF"/>
              </a:solidFill>
            </a:rPr>
            <a:t>기능 미술관</a:t>
          </a:r>
          <a:endParaRPr lang="en-US" altLang="ko-KR" sz="3600">
            <a:solidFill>
              <a:srgbClr val="33CCFF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0</xdr:rowOff>
        </xdr:from>
        <xdr:to>
          <xdr:col>5</xdr:col>
          <xdr:colOff>9525</xdr:colOff>
          <xdr:row>15</xdr:row>
          <xdr:rowOff>200025</xdr:rowOff>
        </xdr:to>
        <xdr:sp macro="" textlink="">
          <xdr:nvSpPr>
            <xdr:cNvPr id="1031" name="Image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7</xdr:row>
          <xdr:rowOff>0</xdr:rowOff>
        </xdr:from>
        <xdr:to>
          <xdr:col>9</xdr:col>
          <xdr:colOff>266700</xdr:colOff>
          <xdr:row>15</xdr:row>
          <xdr:rowOff>200025</xdr:rowOff>
        </xdr:to>
        <xdr:sp macro="" textlink="">
          <xdr:nvSpPr>
            <xdr:cNvPr id="1032" name="Image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7</xdr:row>
          <xdr:rowOff>0</xdr:rowOff>
        </xdr:from>
        <xdr:to>
          <xdr:col>13</xdr:col>
          <xdr:colOff>466725</xdr:colOff>
          <xdr:row>15</xdr:row>
          <xdr:rowOff>200025</xdr:rowOff>
        </xdr:to>
        <xdr:sp macro="" textlink="">
          <xdr:nvSpPr>
            <xdr:cNvPr id="1033" name="Image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19050</xdr:rowOff>
        </xdr:from>
        <xdr:to>
          <xdr:col>7</xdr:col>
          <xdr:colOff>85725</xdr:colOff>
          <xdr:row>28</xdr:row>
          <xdr:rowOff>19050</xdr:rowOff>
        </xdr:to>
        <xdr:sp macro="" textlink="">
          <xdr:nvSpPr>
            <xdr:cNvPr id="1034" name="Image4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19</xdr:row>
          <xdr:rowOff>19050</xdr:rowOff>
        </xdr:from>
        <xdr:to>
          <xdr:col>11</xdr:col>
          <xdr:colOff>333375</xdr:colOff>
          <xdr:row>28</xdr:row>
          <xdr:rowOff>19050</xdr:rowOff>
        </xdr:to>
        <xdr:sp macro="" textlink="">
          <xdr:nvSpPr>
            <xdr:cNvPr id="1036" name="Image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4</xdr:row>
          <xdr:rowOff>0</xdr:rowOff>
        </xdr:from>
        <xdr:to>
          <xdr:col>4</xdr:col>
          <xdr:colOff>457200</xdr:colOff>
          <xdr:row>6</xdr:row>
          <xdr:rowOff>0</xdr:rowOff>
        </xdr:to>
        <xdr:sp macro="" textlink="">
          <xdr:nvSpPr>
            <xdr:cNvPr id="1039" name="ComboBox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561974</xdr:colOff>
      <xdr:row>4</xdr:row>
      <xdr:rowOff>28575</xdr:rowOff>
    </xdr:from>
    <xdr:to>
      <xdr:col>1</xdr:col>
      <xdr:colOff>666749</xdr:colOff>
      <xdr:row>5</xdr:row>
      <xdr:rowOff>171450</xdr:rowOff>
    </xdr:to>
    <xdr:sp macro="" textlink="">
      <xdr:nvSpPr>
        <xdr:cNvPr id="3" name="TextBox 2"/>
        <xdr:cNvSpPr txBox="1"/>
      </xdr:nvSpPr>
      <xdr:spPr>
        <a:xfrm>
          <a:off x="561974" y="876300"/>
          <a:ext cx="79057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100"/>
            <a:t>작품분류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209550</xdr:rowOff>
        </xdr:from>
        <xdr:to>
          <xdr:col>5</xdr:col>
          <xdr:colOff>0</xdr:colOff>
          <xdr:row>18</xdr:row>
          <xdr:rowOff>200025</xdr:rowOff>
        </xdr:to>
        <xdr:sp macro="" textlink="">
          <xdr:nvSpPr>
            <xdr:cNvPr id="1040" name="Label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16</xdr:row>
          <xdr:rowOff>0</xdr:rowOff>
        </xdr:from>
        <xdr:to>
          <xdr:col>9</xdr:col>
          <xdr:colOff>266700</xdr:colOff>
          <xdr:row>18</xdr:row>
          <xdr:rowOff>200025</xdr:rowOff>
        </xdr:to>
        <xdr:sp macro="" textlink="">
          <xdr:nvSpPr>
            <xdr:cNvPr id="1041" name="Label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476250</xdr:colOff>
          <xdr:row>16</xdr:row>
          <xdr:rowOff>0</xdr:rowOff>
        </xdr:from>
        <xdr:to>
          <xdr:col>13</xdr:col>
          <xdr:colOff>476250</xdr:colOff>
          <xdr:row>18</xdr:row>
          <xdr:rowOff>200025</xdr:rowOff>
        </xdr:to>
        <xdr:sp macro="" textlink="">
          <xdr:nvSpPr>
            <xdr:cNvPr id="1042" name="Label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28</xdr:row>
          <xdr:rowOff>38100</xdr:rowOff>
        </xdr:from>
        <xdr:to>
          <xdr:col>7</xdr:col>
          <xdr:colOff>85725</xdr:colOff>
          <xdr:row>31</xdr:row>
          <xdr:rowOff>19050</xdr:rowOff>
        </xdr:to>
        <xdr:sp macro="" textlink="">
          <xdr:nvSpPr>
            <xdr:cNvPr id="1043" name="Label4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28</xdr:row>
          <xdr:rowOff>19050</xdr:rowOff>
        </xdr:from>
        <xdr:to>
          <xdr:col>11</xdr:col>
          <xdr:colOff>333375</xdr:colOff>
          <xdr:row>31</xdr:row>
          <xdr:rowOff>9525</xdr:rowOff>
        </xdr:to>
        <xdr:sp macro="" textlink="">
          <xdr:nvSpPr>
            <xdr:cNvPr id="1044" name="Label5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9525</xdr:rowOff>
        </xdr:from>
        <xdr:to>
          <xdr:col>17</xdr:col>
          <xdr:colOff>0</xdr:colOff>
          <xdr:row>27</xdr:row>
          <xdr:rowOff>9525</xdr:rowOff>
        </xdr:to>
        <xdr:sp macro="" textlink="">
          <xdr:nvSpPr>
            <xdr:cNvPr id="1048" name="CommandButton6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9</xdr:col>
          <xdr:colOff>0</xdr:colOff>
          <xdr:row>1</xdr:row>
          <xdr:rowOff>209550</xdr:rowOff>
        </xdr:to>
        <xdr:sp macro="" textlink="">
          <xdr:nvSpPr>
            <xdr:cNvPr id="3211" name="CommandButton1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304800</xdr:rowOff>
        </xdr:from>
        <xdr:to>
          <xdr:col>9</xdr:col>
          <xdr:colOff>0</xdr:colOff>
          <xdr:row>1</xdr:row>
          <xdr:rowOff>723900</xdr:rowOff>
        </xdr:to>
        <xdr:sp macro="" textlink="">
          <xdr:nvSpPr>
            <xdr:cNvPr id="3989" name="CommandButton2" hidden="1">
              <a:extLst>
                <a:ext uri="{63B3BB69-23CF-44E3-9099-C40C66FF867C}">
                  <a14:compatExt spid="_x0000_s3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1</xdr:row>
          <xdr:rowOff>466725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0</xdr:colOff>
      <xdr:row>1</xdr:row>
      <xdr:rowOff>0</xdr:rowOff>
    </xdr:from>
    <xdr:to>
      <xdr:col>6</xdr:col>
      <xdr:colOff>1511300</xdr:colOff>
      <xdr:row>2</xdr:row>
      <xdr:rowOff>6350</xdr:rowOff>
    </xdr:to>
    <xdr:pic>
      <xdr:nvPicPr>
        <xdr:cNvPr id="30366" name="그림 1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068050" y="209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1511300</xdr:colOff>
      <xdr:row>3</xdr:row>
      <xdr:rowOff>6350</xdr:rowOff>
    </xdr:to>
    <xdr:pic>
      <xdr:nvPicPr>
        <xdr:cNvPr id="30367" name="그림 2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068050" y="1219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1511300</xdr:colOff>
      <xdr:row>4</xdr:row>
      <xdr:rowOff>6350</xdr:rowOff>
    </xdr:to>
    <xdr:pic>
      <xdr:nvPicPr>
        <xdr:cNvPr id="30144" name="그림 3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068050" y="2228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1511300</xdr:colOff>
      <xdr:row>5</xdr:row>
      <xdr:rowOff>6350</xdr:rowOff>
    </xdr:to>
    <xdr:pic>
      <xdr:nvPicPr>
        <xdr:cNvPr id="30145" name="그림 4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068050" y="3238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1511300</xdr:colOff>
      <xdr:row>6</xdr:row>
      <xdr:rowOff>6350</xdr:rowOff>
    </xdr:to>
    <xdr:pic>
      <xdr:nvPicPr>
        <xdr:cNvPr id="30146" name="그림 5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1068050" y="4248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1511300</xdr:colOff>
      <xdr:row>7</xdr:row>
      <xdr:rowOff>6350</xdr:rowOff>
    </xdr:to>
    <xdr:pic>
      <xdr:nvPicPr>
        <xdr:cNvPr id="30147" name="그림 6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1068050" y="5257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1511300</xdr:colOff>
      <xdr:row>8</xdr:row>
      <xdr:rowOff>6350</xdr:rowOff>
    </xdr:to>
    <xdr:pic>
      <xdr:nvPicPr>
        <xdr:cNvPr id="30148" name="그림 7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068050" y="6267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1511300</xdr:colOff>
      <xdr:row>9</xdr:row>
      <xdr:rowOff>6350</xdr:rowOff>
    </xdr:to>
    <xdr:pic>
      <xdr:nvPicPr>
        <xdr:cNvPr id="30149" name="그림 8"/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068050" y="7277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1511300</xdr:colOff>
      <xdr:row>10</xdr:row>
      <xdr:rowOff>6350</xdr:rowOff>
    </xdr:to>
    <xdr:pic>
      <xdr:nvPicPr>
        <xdr:cNvPr id="30150" name="그림 9"/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1068050" y="8286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1511300</xdr:colOff>
      <xdr:row>11</xdr:row>
      <xdr:rowOff>6350</xdr:rowOff>
    </xdr:to>
    <xdr:pic>
      <xdr:nvPicPr>
        <xdr:cNvPr id="30151" name="그림 10"/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1068050" y="9296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1511300</xdr:colOff>
      <xdr:row>12</xdr:row>
      <xdr:rowOff>6350</xdr:rowOff>
    </xdr:to>
    <xdr:pic>
      <xdr:nvPicPr>
        <xdr:cNvPr id="30152" name="그림 11"/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1068050" y="10306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1511300</xdr:colOff>
      <xdr:row>13</xdr:row>
      <xdr:rowOff>6350</xdr:rowOff>
    </xdr:to>
    <xdr:pic>
      <xdr:nvPicPr>
        <xdr:cNvPr id="30153" name="그림 12"/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1068050" y="11315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1511300</xdr:colOff>
      <xdr:row>14</xdr:row>
      <xdr:rowOff>6350</xdr:rowOff>
    </xdr:to>
    <xdr:pic>
      <xdr:nvPicPr>
        <xdr:cNvPr id="30154" name="그림 13"/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1068050" y="12325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1511300</xdr:colOff>
      <xdr:row>15</xdr:row>
      <xdr:rowOff>6350</xdr:rowOff>
    </xdr:to>
    <xdr:pic>
      <xdr:nvPicPr>
        <xdr:cNvPr id="30155" name="그림 14"/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1068050" y="13335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6</xdr:col>
      <xdr:colOff>1511300</xdr:colOff>
      <xdr:row>16</xdr:row>
      <xdr:rowOff>6350</xdr:rowOff>
    </xdr:to>
    <xdr:pic>
      <xdr:nvPicPr>
        <xdr:cNvPr id="30156" name="그림 15"/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1068050" y="14344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1511300</xdr:colOff>
      <xdr:row>17</xdr:row>
      <xdr:rowOff>6350</xdr:rowOff>
    </xdr:to>
    <xdr:pic>
      <xdr:nvPicPr>
        <xdr:cNvPr id="30157" name="그림 16"/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1068050" y="15354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1511300</xdr:colOff>
      <xdr:row>18</xdr:row>
      <xdr:rowOff>6350</xdr:rowOff>
    </xdr:to>
    <xdr:pic>
      <xdr:nvPicPr>
        <xdr:cNvPr id="30158" name="그림 17"/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1068050" y="16363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1511300</xdr:colOff>
      <xdr:row>19</xdr:row>
      <xdr:rowOff>6350</xdr:rowOff>
    </xdr:to>
    <xdr:pic>
      <xdr:nvPicPr>
        <xdr:cNvPr id="30159" name="그림 18"/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1068050" y="17373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1511300</xdr:colOff>
      <xdr:row>20</xdr:row>
      <xdr:rowOff>6350</xdr:rowOff>
    </xdr:to>
    <xdr:pic>
      <xdr:nvPicPr>
        <xdr:cNvPr id="30160" name="그림 19"/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1068050" y="18383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1511300</xdr:colOff>
      <xdr:row>21</xdr:row>
      <xdr:rowOff>6350</xdr:rowOff>
    </xdr:to>
    <xdr:pic>
      <xdr:nvPicPr>
        <xdr:cNvPr id="30161" name="그림 20"/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1068050" y="19392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1511300</xdr:colOff>
      <xdr:row>22</xdr:row>
      <xdr:rowOff>6350</xdr:rowOff>
    </xdr:to>
    <xdr:pic>
      <xdr:nvPicPr>
        <xdr:cNvPr id="30162" name="그림 21"/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1068050" y="20402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1511300</xdr:colOff>
      <xdr:row>23</xdr:row>
      <xdr:rowOff>6350</xdr:rowOff>
    </xdr:to>
    <xdr:pic>
      <xdr:nvPicPr>
        <xdr:cNvPr id="30163" name="그림 22"/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1068050" y="21412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1511300</xdr:colOff>
      <xdr:row>24</xdr:row>
      <xdr:rowOff>6350</xdr:rowOff>
    </xdr:to>
    <xdr:pic>
      <xdr:nvPicPr>
        <xdr:cNvPr id="30164" name="그림 23"/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1068050" y="22421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1511300</xdr:colOff>
      <xdr:row>25</xdr:row>
      <xdr:rowOff>6350</xdr:rowOff>
    </xdr:to>
    <xdr:pic>
      <xdr:nvPicPr>
        <xdr:cNvPr id="30165" name="그림 24"/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1068050" y="23431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1511300</xdr:colOff>
      <xdr:row>26</xdr:row>
      <xdr:rowOff>6350</xdr:rowOff>
    </xdr:to>
    <xdr:pic>
      <xdr:nvPicPr>
        <xdr:cNvPr id="30166" name="그림 25"/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1068050" y="24441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1511300</xdr:colOff>
      <xdr:row>27</xdr:row>
      <xdr:rowOff>6350</xdr:rowOff>
    </xdr:to>
    <xdr:pic>
      <xdr:nvPicPr>
        <xdr:cNvPr id="30167" name="그림 26"/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1068050" y="25450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1511300</xdr:colOff>
      <xdr:row>28</xdr:row>
      <xdr:rowOff>6350</xdr:rowOff>
    </xdr:to>
    <xdr:pic>
      <xdr:nvPicPr>
        <xdr:cNvPr id="30168" name="그림 27"/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1068050" y="26460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1511300</xdr:colOff>
      <xdr:row>29</xdr:row>
      <xdr:rowOff>6350</xdr:rowOff>
    </xdr:to>
    <xdr:pic>
      <xdr:nvPicPr>
        <xdr:cNvPr id="30169" name="그림 28"/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1068050" y="27470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1511300</xdr:colOff>
      <xdr:row>30</xdr:row>
      <xdr:rowOff>6350</xdr:rowOff>
    </xdr:to>
    <xdr:pic>
      <xdr:nvPicPr>
        <xdr:cNvPr id="30170" name="그림 29"/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1068050" y="28479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30</xdr:row>
      <xdr:rowOff>0</xdr:rowOff>
    </xdr:from>
    <xdr:to>
      <xdr:col>6</xdr:col>
      <xdr:colOff>1511300</xdr:colOff>
      <xdr:row>31</xdr:row>
      <xdr:rowOff>6350</xdr:rowOff>
    </xdr:to>
    <xdr:pic>
      <xdr:nvPicPr>
        <xdr:cNvPr id="30171" name="그림 30"/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1068050" y="29489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6</xdr:col>
      <xdr:colOff>1511300</xdr:colOff>
      <xdr:row>32</xdr:row>
      <xdr:rowOff>6350</xdr:rowOff>
    </xdr:to>
    <xdr:pic>
      <xdr:nvPicPr>
        <xdr:cNvPr id="30172" name="그림 31"/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1068050" y="30499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32</xdr:row>
      <xdr:rowOff>0</xdr:rowOff>
    </xdr:from>
    <xdr:to>
      <xdr:col>6</xdr:col>
      <xdr:colOff>1511300</xdr:colOff>
      <xdr:row>33</xdr:row>
      <xdr:rowOff>6350</xdr:rowOff>
    </xdr:to>
    <xdr:pic>
      <xdr:nvPicPr>
        <xdr:cNvPr id="30173" name="그림 32"/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1068050" y="31508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1511300</xdr:colOff>
      <xdr:row>34</xdr:row>
      <xdr:rowOff>6350</xdr:rowOff>
    </xdr:to>
    <xdr:pic>
      <xdr:nvPicPr>
        <xdr:cNvPr id="30174" name="그림 33"/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1068050" y="32518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34</xdr:row>
      <xdr:rowOff>0</xdr:rowOff>
    </xdr:from>
    <xdr:to>
      <xdr:col>6</xdr:col>
      <xdr:colOff>1511300</xdr:colOff>
      <xdr:row>35</xdr:row>
      <xdr:rowOff>6350</xdr:rowOff>
    </xdr:to>
    <xdr:pic>
      <xdr:nvPicPr>
        <xdr:cNvPr id="30368" name="그림 34"/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1068050" y="33528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1511300</xdr:colOff>
      <xdr:row>36</xdr:row>
      <xdr:rowOff>6350</xdr:rowOff>
    </xdr:to>
    <xdr:pic>
      <xdr:nvPicPr>
        <xdr:cNvPr id="30369" name="그림 35"/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1068050" y="34537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1511300</xdr:colOff>
      <xdr:row>37</xdr:row>
      <xdr:rowOff>6350</xdr:rowOff>
    </xdr:to>
    <xdr:pic>
      <xdr:nvPicPr>
        <xdr:cNvPr id="30370" name="그림 36"/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1068050" y="35547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1511300</xdr:colOff>
      <xdr:row>38</xdr:row>
      <xdr:rowOff>6350</xdr:rowOff>
    </xdr:to>
    <xdr:pic>
      <xdr:nvPicPr>
        <xdr:cNvPr id="30371" name="그림 37"/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1068050" y="36556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1511300</xdr:colOff>
      <xdr:row>39</xdr:row>
      <xdr:rowOff>6350</xdr:rowOff>
    </xdr:to>
    <xdr:pic>
      <xdr:nvPicPr>
        <xdr:cNvPr id="30372" name="그림 38"/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1068050" y="37566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1511300</xdr:colOff>
      <xdr:row>40</xdr:row>
      <xdr:rowOff>6350</xdr:rowOff>
    </xdr:to>
    <xdr:pic>
      <xdr:nvPicPr>
        <xdr:cNvPr id="30373" name="그림 39"/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1068050" y="38576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1511300</xdr:colOff>
      <xdr:row>41</xdr:row>
      <xdr:rowOff>6350</xdr:rowOff>
    </xdr:to>
    <xdr:pic>
      <xdr:nvPicPr>
        <xdr:cNvPr id="30374" name="그림 40"/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1068050" y="39585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6</xdr:col>
      <xdr:colOff>1511300</xdr:colOff>
      <xdr:row>42</xdr:row>
      <xdr:rowOff>6350</xdr:rowOff>
    </xdr:to>
    <xdr:pic>
      <xdr:nvPicPr>
        <xdr:cNvPr id="30375" name="그림 41"/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1068050" y="40595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6</xdr:col>
      <xdr:colOff>1511300</xdr:colOff>
      <xdr:row>43</xdr:row>
      <xdr:rowOff>6350</xdr:rowOff>
    </xdr:to>
    <xdr:pic>
      <xdr:nvPicPr>
        <xdr:cNvPr id="30376" name="그림 42"/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1068050" y="41605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6</xdr:col>
      <xdr:colOff>1511300</xdr:colOff>
      <xdr:row>44</xdr:row>
      <xdr:rowOff>6350</xdr:rowOff>
    </xdr:to>
    <xdr:pic>
      <xdr:nvPicPr>
        <xdr:cNvPr id="30377" name="그림 43"/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1068050" y="42614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1511300</xdr:colOff>
      <xdr:row>45</xdr:row>
      <xdr:rowOff>6350</xdr:rowOff>
    </xdr:to>
    <xdr:pic>
      <xdr:nvPicPr>
        <xdr:cNvPr id="30378" name="그림 44"/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1068050" y="43624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6</xdr:col>
      <xdr:colOff>1511300</xdr:colOff>
      <xdr:row>46</xdr:row>
      <xdr:rowOff>6350</xdr:rowOff>
    </xdr:to>
    <xdr:pic>
      <xdr:nvPicPr>
        <xdr:cNvPr id="30379" name="그림 45"/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1068050" y="44634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46</xdr:row>
      <xdr:rowOff>0</xdr:rowOff>
    </xdr:from>
    <xdr:to>
      <xdr:col>6</xdr:col>
      <xdr:colOff>1511300</xdr:colOff>
      <xdr:row>47</xdr:row>
      <xdr:rowOff>6350</xdr:rowOff>
    </xdr:to>
    <xdr:pic>
      <xdr:nvPicPr>
        <xdr:cNvPr id="30380" name="그림 46"/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1068050" y="45643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1511300</xdr:colOff>
      <xdr:row>48</xdr:row>
      <xdr:rowOff>6350</xdr:rowOff>
    </xdr:to>
    <xdr:pic>
      <xdr:nvPicPr>
        <xdr:cNvPr id="30381" name="그림 47"/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1068050" y="46653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6</xdr:col>
      <xdr:colOff>1511300</xdr:colOff>
      <xdr:row>49</xdr:row>
      <xdr:rowOff>6350</xdr:rowOff>
    </xdr:to>
    <xdr:pic>
      <xdr:nvPicPr>
        <xdr:cNvPr id="30382" name="그림 48"/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11068050" y="47663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6</xdr:col>
      <xdr:colOff>1511300</xdr:colOff>
      <xdr:row>50</xdr:row>
      <xdr:rowOff>6350</xdr:rowOff>
    </xdr:to>
    <xdr:pic>
      <xdr:nvPicPr>
        <xdr:cNvPr id="30383" name="그림 49"/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11068050" y="48672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50</xdr:row>
      <xdr:rowOff>0</xdr:rowOff>
    </xdr:from>
    <xdr:to>
      <xdr:col>6</xdr:col>
      <xdr:colOff>1511300</xdr:colOff>
      <xdr:row>51</xdr:row>
      <xdr:rowOff>6350</xdr:rowOff>
    </xdr:to>
    <xdr:pic>
      <xdr:nvPicPr>
        <xdr:cNvPr id="30384" name="그림 50"/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11068050" y="49682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1511300</xdr:colOff>
      <xdr:row>52</xdr:row>
      <xdr:rowOff>6350</xdr:rowOff>
    </xdr:to>
    <xdr:pic>
      <xdr:nvPicPr>
        <xdr:cNvPr id="30385" name="그림 51"/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1068050" y="50692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6</xdr:col>
      <xdr:colOff>1511300</xdr:colOff>
      <xdr:row>53</xdr:row>
      <xdr:rowOff>6350</xdr:rowOff>
    </xdr:to>
    <xdr:pic>
      <xdr:nvPicPr>
        <xdr:cNvPr id="30386" name="그림 52"/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11068050" y="51701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1511300</xdr:colOff>
      <xdr:row>54</xdr:row>
      <xdr:rowOff>6350</xdr:rowOff>
    </xdr:to>
    <xdr:pic>
      <xdr:nvPicPr>
        <xdr:cNvPr id="30387" name="그림 53"/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1068050" y="52711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6</xdr:col>
      <xdr:colOff>1511300</xdr:colOff>
      <xdr:row>55</xdr:row>
      <xdr:rowOff>6350</xdr:rowOff>
    </xdr:to>
    <xdr:pic>
      <xdr:nvPicPr>
        <xdr:cNvPr id="30388" name="그림 54"/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11068050" y="53721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1511300</xdr:colOff>
      <xdr:row>56</xdr:row>
      <xdr:rowOff>6350</xdr:rowOff>
    </xdr:to>
    <xdr:pic>
      <xdr:nvPicPr>
        <xdr:cNvPr id="30389" name="그림 55"/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1068050" y="54730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6</xdr:col>
      <xdr:colOff>1511300</xdr:colOff>
      <xdr:row>57</xdr:row>
      <xdr:rowOff>6350</xdr:rowOff>
    </xdr:to>
    <xdr:pic>
      <xdr:nvPicPr>
        <xdr:cNvPr id="30390" name="그림 56"/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11068050" y="55740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6</xdr:col>
      <xdr:colOff>1511300</xdr:colOff>
      <xdr:row>58</xdr:row>
      <xdr:rowOff>6350</xdr:rowOff>
    </xdr:to>
    <xdr:pic>
      <xdr:nvPicPr>
        <xdr:cNvPr id="30391" name="그림 57"/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1068050" y="56749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1511300</xdr:colOff>
      <xdr:row>59</xdr:row>
      <xdr:rowOff>6350</xdr:rowOff>
    </xdr:to>
    <xdr:pic>
      <xdr:nvPicPr>
        <xdr:cNvPr id="30392" name="그림 58"/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11068050" y="57759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6</xdr:col>
      <xdr:colOff>1511300</xdr:colOff>
      <xdr:row>60</xdr:row>
      <xdr:rowOff>6350</xdr:rowOff>
    </xdr:to>
    <xdr:pic>
      <xdr:nvPicPr>
        <xdr:cNvPr id="30393" name="그림 59"/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1068050" y="58769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60</xdr:row>
      <xdr:rowOff>0</xdr:rowOff>
    </xdr:from>
    <xdr:to>
      <xdr:col>6</xdr:col>
      <xdr:colOff>1511300</xdr:colOff>
      <xdr:row>61</xdr:row>
      <xdr:rowOff>6350</xdr:rowOff>
    </xdr:to>
    <xdr:pic>
      <xdr:nvPicPr>
        <xdr:cNvPr id="30394" name="그림 60"/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11068050" y="59778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6</xdr:col>
      <xdr:colOff>1511300</xdr:colOff>
      <xdr:row>62</xdr:row>
      <xdr:rowOff>6350</xdr:rowOff>
    </xdr:to>
    <xdr:pic>
      <xdr:nvPicPr>
        <xdr:cNvPr id="30395" name="그림 61"/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1068050" y="60788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1511300</xdr:colOff>
      <xdr:row>63</xdr:row>
      <xdr:rowOff>6350</xdr:rowOff>
    </xdr:to>
    <xdr:pic>
      <xdr:nvPicPr>
        <xdr:cNvPr id="30396" name="그림 62"/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11068050" y="61798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6</xdr:col>
      <xdr:colOff>1511300</xdr:colOff>
      <xdr:row>64</xdr:row>
      <xdr:rowOff>6350</xdr:rowOff>
    </xdr:to>
    <xdr:pic>
      <xdr:nvPicPr>
        <xdr:cNvPr id="30397" name="그림 63"/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11068050" y="62807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6</xdr:col>
      <xdr:colOff>1511300</xdr:colOff>
      <xdr:row>65</xdr:row>
      <xdr:rowOff>6350</xdr:rowOff>
    </xdr:to>
    <xdr:pic>
      <xdr:nvPicPr>
        <xdr:cNvPr id="30398" name="그림 64"/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1068050" y="63817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65</xdr:row>
      <xdr:rowOff>0</xdr:rowOff>
    </xdr:from>
    <xdr:to>
      <xdr:col>6</xdr:col>
      <xdr:colOff>1511300</xdr:colOff>
      <xdr:row>66</xdr:row>
      <xdr:rowOff>6350</xdr:rowOff>
    </xdr:to>
    <xdr:pic>
      <xdr:nvPicPr>
        <xdr:cNvPr id="30399" name="그림 65"/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11068050" y="64827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1511300</xdr:colOff>
      <xdr:row>67</xdr:row>
      <xdr:rowOff>6350</xdr:rowOff>
    </xdr:to>
    <xdr:pic>
      <xdr:nvPicPr>
        <xdr:cNvPr id="30400" name="그림 66"/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11068050" y="65836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6</xdr:col>
      <xdr:colOff>1511300</xdr:colOff>
      <xdr:row>68</xdr:row>
      <xdr:rowOff>6350</xdr:rowOff>
    </xdr:to>
    <xdr:pic>
      <xdr:nvPicPr>
        <xdr:cNvPr id="30401" name="그림 67"/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11068050" y="66846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68</xdr:row>
      <xdr:rowOff>0</xdr:rowOff>
    </xdr:from>
    <xdr:to>
      <xdr:col>6</xdr:col>
      <xdr:colOff>1511300</xdr:colOff>
      <xdr:row>69</xdr:row>
      <xdr:rowOff>6350</xdr:rowOff>
    </xdr:to>
    <xdr:pic>
      <xdr:nvPicPr>
        <xdr:cNvPr id="30402" name="그림 68"/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11068050" y="67856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1511300</xdr:colOff>
      <xdr:row>70</xdr:row>
      <xdr:rowOff>6350</xdr:rowOff>
    </xdr:to>
    <xdr:pic>
      <xdr:nvPicPr>
        <xdr:cNvPr id="30403" name="그림 69"/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1068050" y="68865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70</xdr:row>
      <xdr:rowOff>0</xdr:rowOff>
    </xdr:from>
    <xdr:to>
      <xdr:col>6</xdr:col>
      <xdr:colOff>1511300</xdr:colOff>
      <xdr:row>71</xdr:row>
      <xdr:rowOff>6350</xdr:rowOff>
    </xdr:to>
    <xdr:pic>
      <xdr:nvPicPr>
        <xdr:cNvPr id="30404" name="그림 70"/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11068050" y="69875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6</xdr:col>
      <xdr:colOff>1511300</xdr:colOff>
      <xdr:row>72</xdr:row>
      <xdr:rowOff>6350</xdr:rowOff>
    </xdr:to>
    <xdr:pic>
      <xdr:nvPicPr>
        <xdr:cNvPr id="30405" name="그림 71"/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1068050" y="70885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6</xdr:col>
      <xdr:colOff>1511300</xdr:colOff>
      <xdr:row>73</xdr:row>
      <xdr:rowOff>6350</xdr:rowOff>
    </xdr:to>
    <xdr:pic>
      <xdr:nvPicPr>
        <xdr:cNvPr id="30406" name="그림 72"/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11068050" y="71894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1511300</xdr:colOff>
      <xdr:row>74</xdr:row>
      <xdr:rowOff>6350</xdr:rowOff>
    </xdr:to>
    <xdr:pic>
      <xdr:nvPicPr>
        <xdr:cNvPr id="30407" name="그림 73"/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1068050" y="72904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74</xdr:row>
      <xdr:rowOff>0</xdr:rowOff>
    </xdr:from>
    <xdr:to>
      <xdr:col>6</xdr:col>
      <xdr:colOff>1511300</xdr:colOff>
      <xdr:row>75</xdr:row>
      <xdr:rowOff>6350</xdr:rowOff>
    </xdr:to>
    <xdr:pic>
      <xdr:nvPicPr>
        <xdr:cNvPr id="30408" name="그림 74"/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11068050" y="73914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6</xdr:col>
      <xdr:colOff>1511300</xdr:colOff>
      <xdr:row>76</xdr:row>
      <xdr:rowOff>6350</xdr:rowOff>
    </xdr:to>
    <xdr:pic>
      <xdr:nvPicPr>
        <xdr:cNvPr id="30409" name="그림 75"/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1068050" y="74923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6</xdr:col>
      <xdr:colOff>1511300</xdr:colOff>
      <xdr:row>77</xdr:row>
      <xdr:rowOff>6350</xdr:rowOff>
    </xdr:to>
    <xdr:pic>
      <xdr:nvPicPr>
        <xdr:cNvPr id="30410" name="그림 76"/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11068050" y="75933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1511300</xdr:colOff>
      <xdr:row>78</xdr:row>
      <xdr:rowOff>6350</xdr:rowOff>
    </xdr:to>
    <xdr:pic>
      <xdr:nvPicPr>
        <xdr:cNvPr id="30411" name="그림 77"/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1068050" y="76942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6</xdr:col>
      <xdr:colOff>1511300</xdr:colOff>
      <xdr:row>79</xdr:row>
      <xdr:rowOff>6350</xdr:rowOff>
    </xdr:to>
    <xdr:pic>
      <xdr:nvPicPr>
        <xdr:cNvPr id="30412" name="그림 78"/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11068050" y="77952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79</xdr:row>
      <xdr:rowOff>0</xdr:rowOff>
    </xdr:from>
    <xdr:to>
      <xdr:col>6</xdr:col>
      <xdr:colOff>1511300</xdr:colOff>
      <xdr:row>80</xdr:row>
      <xdr:rowOff>6350</xdr:rowOff>
    </xdr:to>
    <xdr:pic>
      <xdr:nvPicPr>
        <xdr:cNvPr id="30413" name="그림 79"/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11068050" y="78962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1511300</xdr:colOff>
      <xdr:row>81</xdr:row>
      <xdr:rowOff>6350</xdr:rowOff>
    </xdr:to>
    <xdr:pic>
      <xdr:nvPicPr>
        <xdr:cNvPr id="30414" name="그림 80"/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11068050" y="79971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6</xdr:col>
      <xdr:colOff>1511300</xdr:colOff>
      <xdr:row>82</xdr:row>
      <xdr:rowOff>6350</xdr:rowOff>
    </xdr:to>
    <xdr:pic>
      <xdr:nvPicPr>
        <xdr:cNvPr id="30415" name="그림 81"/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1068050" y="80981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6</xdr:col>
      <xdr:colOff>1511300</xdr:colOff>
      <xdr:row>83</xdr:row>
      <xdr:rowOff>6350</xdr:rowOff>
    </xdr:to>
    <xdr:pic>
      <xdr:nvPicPr>
        <xdr:cNvPr id="30416" name="그림 82"/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11068050" y="81991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6</xdr:col>
      <xdr:colOff>1511300</xdr:colOff>
      <xdr:row>84</xdr:row>
      <xdr:rowOff>6350</xdr:rowOff>
    </xdr:to>
    <xdr:pic>
      <xdr:nvPicPr>
        <xdr:cNvPr id="30417" name="그림 83"/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1068050" y="83000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1511300</xdr:colOff>
      <xdr:row>85</xdr:row>
      <xdr:rowOff>6350</xdr:rowOff>
    </xdr:to>
    <xdr:pic>
      <xdr:nvPicPr>
        <xdr:cNvPr id="30418" name="그림 84"/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11068050" y="84010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</xdr:row>
      <xdr:rowOff>0</xdr:rowOff>
    </xdr:from>
    <xdr:to>
      <xdr:col>6</xdr:col>
      <xdr:colOff>1511300</xdr:colOff>
      <xdr:row>2</xdr:row>
      <xdr:rowOff>6350</xdr:rowOff>
    </xdr:to>
    <xdr:pic>
      <xdr:nvPicPr>
        <xdr:cNvPr id="30419" name="그림 1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068050" y="209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1511300</xdr:colOff>
      <xdr:row>3</xdr:row>
      <xdr:rowOff>6350</xdr:rowOff>
    </xdr:to>
    <xdr:pic>
      <xdr:nvPicPr>
        <xdr:cNvPr id="30420" name="그림 2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068050" y="1219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1511300</xdr:colOff>
      <xdr:row>4</xdr:row>
      <xdr:rowOff>6350</xdr:rowOff>
    </xdr:to>
    <xdr:pic>
      <xdr:nvPicPr>
        <xdr:cNvPr id="30421" name="그림 3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068050" y="2228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1511300</xdr:colOff>
      <xdr:row>5</xdr:row>
      <xdr:rowOff>6350</xdr:rowOff>
    </xdr:to>
    <xdr:pic>
      <xdr:nvPicPr>
        <xdr:cNvPr id="30422" name="그림 4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068050" y="3238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1511300</xdr:colOff>
      <xdr:row>6</xdr:row>
      <xdr:rowOff>6350</xdr:rowOff>
    </xdr:to>
    <xdr:pic>
      <xdr:nvPicPr>
        <xdr:cNvPr id="30423" name="그림 5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1068050" y="4248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1511300</xdr:colOff>
      <xdr:row>7</xdr:row>
      <xdr:rowOff>6350</xdr:rowOff>
    </xdr:to>
    <xdr:pic>
      <xdr:nvPicPr>
        <xdr:cNvPr id="30424" name="그림 6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1068050" y="5257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1511300</xdr:colOff>
      <xdr:row>8</xdr:row>
      <xdr:rowOff>6350</xdr:rowOff>
    </xdr:to>
    <xdr:pic>
      <xdr:nvPicPr>
        <xdr:cNvPr id="30425" name="그림 7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068050" y="6267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1511300</xdr:colOff>
      <xdr:row>9</xdr:row>
      <xdr:rowOff>6350</xdr:rowOff>
    </xdr:to>
    <xdr:pic>
      <xdr:nvPicPr>
        <xdr:cNvPr id="30426" name="그림 8"/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068050" y="7277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1511300</xdr:colOff>
      <xdr:row>10</xdr:row>
      <xdr:rowOff>6350</xdr:rowOff>
    </xdr:to>
    <xdr:pic>
      <xdr:nvPicPr>
        <xdr:cNvPr id="30427" name="그림 9"/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1068050" y="8286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1511300</xdr:colOff>
      <xdr:row>11</xdr:row>
      <xdr:rowOff>6350</xdr:rowOff>
    </xdr:to>
    <xdr:pic>
      <xdr:nvPicPr>
        <xdr:cNvPr id="30428" name="그림 10"/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1068050" y="9296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1511300</xdr:colOff>
      <xdr:row>12</xdr:row>
      <xdr:rowOff>6350</xdr:rowOff>
    </xdr:to>
    <xdr:pic>
      <xdr:nvPicPr>
        <xdr:cNvPr id="30429" name="그림 11"/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1068050" y="10306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1511300</xdr:colOff>
      <xdr:row>13</xdr:row>
      <xdr:rowOff>6350</xdr:rowOff>
    </xdr:to>
    <xdr:pic>
      <xdr:nvPicPr>
        <xdr:cNvPr id="30430" name="그림 12"/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1068050" y="11315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1511300</xdr:colOff>
      <xdr:row>14</xdr:row>
      <xdr:rowOff>6350</xdr:rowOff>
    </xdr:to>
    <xdr:pic>
      <xdr:nvPicPr>
        <xdr:cNvPr id="30431" name="그림 13"/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1068050" y="12325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1511300</xdr:colOff>
      <xdr:row>15</xdr:row>
      <xdr:rowOff>6350</xdr:rowOff>
    </xdr:to>
    <xdr:pic>
      <xdr:nvPicPr>
        <xdr:cNvPr id="30432" name="그림 14"/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1068050" y="13335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6</xdr:col>
      <xdr:colOff>1511300</xdr:colOff>
      <xdr:row>16</xdr:row>
      <xdr:rowOff>6350</xdr:rowOff>
    </xdr:to>
    <xdr:pic>
      <xdr:nvPicPr>
        <xdr:cNvPr id="30433" name="그림 15"/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1068050" y="14344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1511300</xdr:colOff>
      <xdr:row>17</xdr:row>
      <xdr:rowOff>6350</xdr:rowOff>
    </xdr:to>
    <xdr:pic>
      <xdr:nvPicPr>
        <xdr:cNvPr id="30434" name="그림 16"/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1068050" y="15354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1511300</xdr:colOff>
      <xdr:row>18</xdr:row>
      <xdr:rowOff>6350</xdr:rowOff>
    </xdr:to>
    <xdr:pic>
      <xdr:nvPicPr>
        <xdr:cNvPr id="30435" name="그림 17"/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1068050" y="16363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1511300</xdr:colOff>
      <xdr:row>19</xdr:row>
      <xdr:rowOff>6350</xdr:rowOff>
    </xdr:to>
    <xdr:pic>
      <xdr:nvPicPr>
        <xdr:cNvPr id="30436" name="그림 18"/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1068050" y="17373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1511300</xdr:colOff>
      <xdr:row>20</xdr:row>
      <xdr:rowOff>6350</xdr:rowOff>
    </xdr:to>
    <xdr:pic>
      <xdr:nvPicPr>
        <xdr:cNvPr id="30437" name="그림 19"/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1068050" y="18383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1511300</xdr:colOff>
      <xdr:row>21</xdr:row>
      <xdr:rowOff>6350</xdr:rowOff>
    </xdr:to>
    <xdr:pic>
      <xdr:nvPicPr>
        <xdr:cNvPr id="30438" name="그림 20"/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1068050" y="19392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1511300</xdr:colOff>
      <xdr:row>22</xdr:row>
      <xdr:rowOff>6350</xdr:rowOff>
    </xdr:to>
    <xdr:pic>
      <xdr:nvPicPr>
        <xdr:cNvPr id="30439" name="그림 21"/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1068050" y="20402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1511300</xdr:colOff>
      <xdr:row>23</xdr:row>
      <xdr:rowOff>6350</xdr:rowOff>
    </xdr:to>
    <xdr:pic>
      <xdr:nvPicPr>
        <xdr:cNvPr id="30440" name="그림 22"/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1068050" y="21412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1511300</xdr:colOff>
      <xdr:row>24</xdr:row>
      <xdr:rowOff>6350</xdr:rowOff>
    </xdr:to>
    <xdr:pic>
      <xdr:nvPicPr>
        <xdr:cNvPr id="30441" name="그림 23"/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1068050" y="22421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1511300</xdr:colOff>
      <xdr:row>25</xdr:row>
      <xdr:rowOff>6350</xdr:rowOff>
    </xdr:to>
    <xdr:pic>
      <xdr:nvPicPr>
        <xdr:cNvPr id="30442" name="그림 24"/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1068050" y="23431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1511300</xdr:colOff>
      <xdr:row>26</xdr:row>
      <xdr:rowOff>6350</xdr:rowOff>
    </xdr:to>
    <xdr:pic>
      <xdr:nvPicPr>
        <xdr:cNvPr id="30443" name="그림 25"/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1068050" y="24441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1511300</xdr:colOff>
      <xdr:row>27</xdr:row>
      <xdr:rowOff>6350</xdr:rowOff>
    </xdr:to>
    <xdr:pic>
      <xdr:nvPicPr>
        <xdr:cNvPr id="30444" name="그림 26"/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1068050" y="25450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1511300</xdr:colOff>
      <xdr:row>28</xdr:row>
      <xdr:rowOff>6350</xdr:rowOff>
    </xdr:to>
    <xdr:pic>
      <xdr:nvPicPr>
        <xdr:cNvPr id="30445" name="그림 27"/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1068050" y="26460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1511300</xdr:colOff>
      <xdr:row>29</xdr:row>
      <xdr:rowOff>6350</xdr:rowOff>
    </xdr:to>
    <xdr:pic>
      <xdr:nvPicPr>
        <xdr:cNvPr id="30446" name="그림 28"/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1068050" y="27470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1511300</xdr:colOff>
      <xdr:row>30</xdr:row>
      <xdr:rowOff>6350</xdr:rowOff>
    </xdr:to>
    <xdr:pic>
      <xdr:nvPicPr>
        <xdr:cNvPr id="30447" name="그림 29"/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1068050" y="28479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30</xdr:row>
      <xdr:rowOff>0</xdr:rowOff>
    </xdr:from>
    <xdr:to>
      <xdr:col>6</xdr:col>
      <xdr:colOff>1511300</xdr:colOff>
      <xdr:row>31</xdr:row>
      <xdr:rowOff>6350</xdr:rowOff>
    </xdr:to>
    <xdr:pic>
      <xdr:nvPicPr>
        <xdr:cNvPr id="30448" name="그림 30"/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1068050" y="29489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6</xdr:col>
      <xdr:colOff>1511300</xdr:colOff>
      <xdr:row>32</xdr:row>
      <xdr:rowOff>6350</xdr:rowOff>
    </xdr:to>
    <xdr:pic>
      <xdr:nvPicPr>
        <xdr:cNvPr id="30449" name="그림 31"/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1068050" y="30499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32</xdr:row>
      <xdr:rowOff>0</xdr:rowOff>
    </xdr:from>
    <xdr:to>
      <xdr:col>6</xdr:col>
      <xdr:colOff>1511300</xdr:colOff>
      <xdr:row>33</xdr:row>
      <xdr:rowOff>6350</xdr:rowOff>
    </xdr:to>
    <xdr:pic>
      <xdr:nvPicPr>
        <xdr:cNvPr id="30450" name="그림 32"/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1068050" y="31508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1511300</xdr:colOff>
      <xdr:row>34</xdr:row>
      <xdr:rowOff>6350</xdr:rowOff>
    </xdr:to>
    <xdr:pic>
      <xdr:nvPicPr>
        <xdr:cNvPr id="30451" name="그림 33"/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1068050" y="32518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34</xdr:row>
      <xdr:rowOff>0</xdr:rowOff>
    </xdr:from>
    <xdr:to>
      <xdr:col>6</xdr:col>
      <xdr:colOff>1511300</xdr:colOff>
      <xdr:row>35</xdr:row>
      <xdr:rowOff>6350</xdr:rowOff>
    </xdr:to>
    <xdr:pic>
      <xdr:nvPicPr>
        <xdr:cNvPr id="30452" name="그림 34"/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1068050" y="33528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1511300</xdr:colOff>
      <xdr:row>36</xdr:row>
      <xdr:rowOff>6350</xdr:rowOff>
    </xdr:to>
    <xdr:pic>
      <xdr:nvPicPr>
        <xdr:cNvPr id="30453" name="그림 35"/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1068050" y="34537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1511300</xdr:colOff>
      <xdr:row>37</xdr:row>
      <xdr:rowOff>6350</xdr:rowOff>
    </xdr:to>
    <xdr:pic>
      <xdr:nvPicPr>
        <xdr:cNvPr id="30454" name="그림 36"/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1068050" y="35547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1511300</xdr:colOff>
      <xdr:row>38</xdr:row>
      <xdr:rowOff>6350</xdr:rowOff>
    </xdr:to>
    <xdr:pic>
      <xdr:nvPicPr>
        <xdr:cNvPr id="30455" name="그림 37"/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1068050" y="36556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1511300</xdr:colOff>
      <xdr:row>39</xdr:row>
      <xdr:rowOff>6350</xdr:rowOff>
    </xdr:to>
    <xdr:pic>
      <xdr:nvPicPr>
        <xdr:cNvPr id="30456" name="그림 38"/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1068050" y="37566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1511300</xdr:colOff>
      <xdr:row>40</xdr:row>
      <xdr:rowOff>6350</xdr:rowOff>
    </xdr:to>
    <xdr:pic>
      <xdr:nvPicPr>
        <xdr:cNvPr id="30457" name="그림 39"/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1068050" y="38576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1511300</xdr:colOff>
      <xdr:row>41</xdr:row>
      <xdr:rowOff>6350</xdr:rowOff>
    </xdr:to>
    <xdr:pic>
      <xdr:nvPicPr>
        <xdr:cNvPr id="30458" name="그림 40"/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1068050" y="39585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6</xdr:col>
      <xdr:colOff>1511300</xdr:colOff>
      <xdr:row>42</xdr:row>
      <xdr:rowOff>6350</xdr:rowOff>
    </xdr:to>
    <xdr:pic>
      <xdr:nvPicPr>
        <xdr:cNvPr id="30459" name="그림 41"/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1068050" y="40595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6</xdr:col>
      <xdr:colOff>1511300</xdr:colOff>
      <xdr:row>43</xdr:row>
      <xdr:rowOff>6350</xdr:rowOff>
    </xdr:to>
    <xdr:pic>
      <xdr:nvPicPr>
        <xdr:cNvPr id="30460" name="그림 42"/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1068050" y="41605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6</xdr:col>
      <xdr:colOff>1511300</xdr:colOff>
      <xdr:row>44</xdr:row>
      <xdr:rowOff>6350</xdr:rowOff>
    </xdr:to>
    <xdr:pic>
      <xdr:nvPicPr>
        <xdr:cNvPr id="30461" name="그림 43"/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1068050" y="42614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1511300</xdr:colOff>
      <xdr:row>45</xdr:row>
      <xdr:rowOff>6350</xdr:rowOff>
    </xdr:to>
    <xdr:pic>
      <xdr:nvPicPr>
        <xdr:cNvPr id="30462" name="그림 44"/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1068050" y="43624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6</xdr:col>
      <xdr:colOff>1511300</xdr:colOff>
      <xdr:row>46</xdr:row>
      <xdr:rowOff>6350</xdr:rowOff>
    </xdr:to>
    <xdr:pic>
      <xdr:nvPicPr>
        <xdr:cNvPr id="30463" name="그림 45"/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1068050" y="44634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46</xdr:row>
      <xdr:rowOff>0</xdr:rowOff>
    </xdr:from>
    <xdr:to>
      <xdr:col>6</xdr:col>
      <xdr:colOff>1511300</xdr:colOff>
      <xdr:row>47</xdr:row>
      <xdr:rowOff>6350</xdr:rowOff>
    </xdr:to>
    <xdr:pic>
      <xdr:nvPicPr>
        <xdr:cNvPr id="30464" name="그림 46"/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1068050" y="45643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1511300</xdr:colOff>
      <xdr:row>48</xdr:row>
      <xdr:rowOff>6350</xdr:rowOff>
    </xdr:to>
    <xdr:pic>
      <xdr:nvPicPr>
        <xdr:cNvPr id="30465" name="그림 47"/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1068050" y="46653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6</xdr:col>
      <xdr:colOff>1511300</xdr:colOff>
      <xdr:row>49</xdr:row>
      <xdr:rowOff>6350</xdr:rowOff>
    </xdr:to>
    <xdr:pic>
      <xdr:nvPicPr>
        <xdr:cNvPr id="30466" name="그림 48"/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11068050" y="47663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6</xdr:col>
      <xdr:colOff>1511300</xdr:colOff>
      <xdr:row>50</xdr:row>
      <xdr:rowOff>6350</xdr:rowOff>
    </xdr:to>
    <xdr:pic>
      <xdr:nvPicPr>
        <xdr:cNvPr id="30467" name="그림 49"/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11068050" y="48672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50</xdr:row>
      <xdr:rowOff>0</xdr:rowOff>
    </xdr:from>
    <xdr:to>
      <xdr:col>6</xdr:col>
      <xdr:colOff>1511300</xdr:colOff>
      <xdr:row>51</xdr:row>
      <xdr:rowOff>6350</xdr:rowOff>
    </xdr:to>
    <xdr:pic>
      <xdr:nvPicPr>
        <xdr:cNvPr id="30468" name="그림 50"/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11068050" y="49682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1511300</xdr:colOff>
      <xdr:row>52</xdr:row>
      <xdr:rowOff>6350</xdr:rowOff>
    </xdr:to>
    <xdr:pic>
      <xdr:nvPicPr>
        <xdr:cNvPr id="30469" name="그림 51"/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1068050" y="50692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6</xdr:col>
      <xdr:colOff>1511300</xdr:colOff>
      <xdr:row>53</xdr:row>
      <xdr:rowOff>6350</xdr:rowOff>
    </xdr:to>
    <xdr:pic>
      <xdr:nvPicPr>
        <xdr:cNvPr id="30470" name="그림 52"/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11068050" y="51701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1511300</xdr:colOff>
      <xdr:row>54</xdr:row>
      <xdr:rowOff>6350</xdr:rowOff>
    </xdr:to>
    <xdr:pic>
      <xdr:nvPicPr>
        <xdr:cNvPr id="30471" name="그림 53"/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1068050" y="52711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6</xdr:col>
      <xdr:colOff>1511300</xdr:colOff>
      <xdr:row>55</xdr:row>
      <xdr:rowOff>6350</xdr:rowOff>
    </xdr:to>
    <xdr:pic>
      <xdr:nvPicPr>
        <xdr:cNvPr id="30472" name="그림 54"/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11068050" y="53721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1511300</xdr:colOff>
      <xdr:row>56</xdr:row>
      <xdr:rowOff>6350</xdr:rowOff>
    </xdr:to>
    <xdr:pic>
      <xdr:nvPicPr>
        <xdr:cNvPr id="30473" name="그림 55"/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1068050" y="54730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6</xdr:col>
      <xdr:colOff>1511300</xdr:colOff>
      <xdr:row>57</xdr:row>
      <xdr:rowOff>6350</xdr:rowOff>
    </xdr:to>
    <xdr:pic>
      <xdr:nvPicPr>
        <xdr:cNvPr id="30474" name="그림 56"/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11068050" y="55740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6</xdr:col>
      <xdr:colOff>1511300</xdr:colOff>
      <xdr:row>58</xdr:row>
      <xdr:rowOff>6350</xdr:rowOff>
    </xdr:to>
    <xdr:pic>
      <xdr:nvPicPr>
        <xdr:cNvPr id="30475" name="그림 57"/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1068050" y="56749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1511300</xdr:colOff>
      <xdr:row>59</xdr:row>
      <xdr:rowOff>6350</xdr:rowOff>
    </xdr:to>
    <xdr:pic>
      <xdr:nvPicPr>
        <xdr:cNvPr id="30476" name="그림 58"/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11068050" y="57759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6</xdr:col>
      <xdr:colOff>1511300</xdr:colOff>
      <xdr:row>60</xdr:row>
      <xdr:rowOff>6350</xdr:rowOff>
    </xdr:to>
    <xdr:pic>
      <xdr:nvPicPr>
        <xdr:cNvPr id="30477" name="그림 59"/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1068050" y="58769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60</xdr:row>
      <xdr:rowOff>0</xdr:rowOff>
    </xdr:from>
    <xdr:to>
      <xdr:col>6</xdr:col>
      <xdr:colOff>1511300</xdr:colOff>
      <xdr:row>61</xdr:row>
      <xdr:rowOff>6350</xdr:rowOff>
    </xdr:to>
    <xdr:pic>
      <xdr:nvPicPr>
        <xdr:cNvPr id="30478" name="그림 60"/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11068050" y="59778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6</xdr:col>
      <xdr:colOff>1511300</xdr:colOff>
      <xdr:row>62</xdr:row>
      <xdr:rowOff>6350</xdr:rowOff>
    </xdr:to>
    <xdr:pic>
      <xdr:nvPicPr>
        <xdr:cNvPr id="30479" name="그림 61"/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1068050" y="60788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1511300</xdr:colOff>
      <xdr:row>63</xdr:row>
      <xdr:rowOff>6350</xdr:rowOff>
    </xdr:to>
    <xdr:pic>
      <xdr:nvPicPr>
        <xdr:cNvPr id="30480" name="그림 62"/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11068050" y="61798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6</xdr:col>
      <xdr:colOff>1511300</xdr:colOff>
      <xdr:row>64</xdr:row>
      <xdr:rowOff>6350</xdr:rowOff>
    </xdr:to>
    <xdr:pic>
      <xdr:nvPicPr>
        <xdr:cNvPr id="30481" name="그림 63"/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11068050" y="62807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6</xdr:col>
      <xdr:colOff>1511300</xdr:colOff>
      <xdr:row>65</xdr:row>
      <xdr:rowOff>6350</xdr:rowOff>
    </xdr:to>
    <xdr:pic>
      <xdr:nvPicPr>
        <xdr:cNvPr id="30482" name="그림 64"/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1068050" y="63817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65</xdr:row>
      <xdr:rowOff>0</xdr:rowOff>
    </xdr:from>
    <xdr:to>
      <xdr:col>6</xdr:col>
      <xdr:colOff>1511300</xdr:colOff>
      <xdr:row>66</xdr:row>
      <xdr:rowOff>6350</xdr:rowOff>
    </xdr:to>
    <xdr:pic>
      <xdr:nvPicPr>
        <xdr:cNvPr id="30483" name="그림 65"/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11068050" y="64827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1511300</xdr:colOff>
      <xdr:row>67</xdr:row>
      <xdr:rowOff>6350</xdr:rowOff>
    </xdr:to>
    <xdr:pic>
      <xdr:nvPicPr>
        <xdr:cNvPr id="30484" name="그림 66"/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11068050" y="65836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6</xdr:col>
      <xdr:colOff>1511300</xdr:colOff>
      <xdr:row>68</xdr:row>
      <xdr:rowOff>6350</xdr:rowOff>
    </xdr:to>
    <xdr:pic>
      <xdr:nvPicPr>
        <xdr:cNvPr id="30485" name="그림 67"/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11068050" y="66846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68</xdr:row>
      <xdr:rowOff>0</xdr:rowOff>
    </xdr:from>
    <xdr:to>
      <xdr:col>6</xdr:col>
      <xdr:colOff>1511300</xdr:colOff>
      <xdr:row>69</xdr:row>
      <xdr:rowOff>6350</xdr:rowOff>
    </xdr:to>
    <xdr:pic>
      <xdr:nvPicPr>
        <xdr:cNvPr id="30486" name="그림 68"/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11068050" y="67856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1511300</xdr:colOff>
      <xdr:row>70</xdr:row>
      <xdr:rowOff>6350</xdr:rowOff>
    </xdr:to>
    <xdr:pic>
      <xdr:nvPicPr>
        <xdr:cNvPr id="30487" name="그림 69"/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1068050" y="68865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70</xdr:row>
      <xdr:rowOff>0</xdr:rowOff>
    </xdr:from>
    <xdr:to>
      <xdr:col>6</xdr:col>
      <xdr:colOff>1511300</xdr:colOff>
      <xdr:row>71</xdr:row>
      <xdr:rowOff>6350</xdr:rowOff>
    </xdr:to>
    <xdr:pic>
      <xdr:nvPicPr>
        <xdr:cNvPr id="30488" name="그림 70"/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11068050" y="69875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6</xdr:col>
      <xdr:colOff>1511300</xdr:colOff>
      <xdr:row>72</xdr:row>
      <xdr:rowOff>6350</xdr:rowOff>
    </xdr:to>
    <xdr:pic>
      <xdr:nvPicPr>
        <xdr:cNvPr id="30489" name="그림 71"/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1068050" y="70885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6</xdr:col>
      <xdr:colOff>1511300</xdr:colOff>
      <xdr:row>73</xdr:row>
      <xdr:rowOff>6350</xdr:rowOff>
    </xdr:to>
    <xdr:pic>
      <xdr:nvPicPr>
        <xdr:cNvPr id="30490" name="그림 72"/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11068050" y="71894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1511300</xdr:colOff>
      <xdr:row>74</xdr:row>
      <xdr:rowOff>6350</xdr:rowOff>
    </xdr:to>
    <xdr:pic>
      <xdr:nvPicPr>
        <xdr:cNvPr id="30491" name="그림 73"/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1068050" y="72904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74</xdr:row>
      <xdr:rowOff>0</xdr:rowOff>
    </xdr:from>
    <xdr:to>
      <xdr:col>6</xdr:col>
      <xdr:colOff>1511300</xdr:colOff>
      <xdr:row>75</xdr:row>
      <xdr:rowOff>6350</xdr:rowOff>
    </xdr:to>
    <xdr:pic>
      <xdr:nvPicPr>
        <xdr:cNvPr id="30492" name="그림 74"/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11068050" y="73914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6</xdr:col>
      <xdr:colOff>1511300</xdr:colOff>
      <xdr:row>76</xdr:row>
      <xdr:rowOff>6350</xdr:rowOff>
    </xdr:to>
    <xdr:pic>
      <xdr:nvPicPr>
        <xdr:cNvPr id="30493" name="그림 75"/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1068050" y="74923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6</xdr:col>
      <xdr:colOff>1511300</xdr:colOff>
      <xdr:row>77</xdr:row>
      <xdr:rowOff>6350</xdr:rowOff>
    </xdr:to>
    <xdr:pic>
      <xdr:nvPicPr>
        <xdr:cNvPr id="30494" name="그림 76"/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11068050" y="75933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1511300</xdr:colOff>
      <xdr:row>78</xdr:row>
      <xdr:rowOff>6350</xdr:rowOff>
    </xdr:to>
    <xdr:pic>
      <xdr:nvPicPr>
        <xdr:cNvPr id="30495" name="그림 77"/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1068050" y="76942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6</xdr:col>
      <xdr:colOff>1511300</xdr:colOff>
      <xdr:row>79</xdr:row>
      <xdr:rowOff>6350</xdr:rowOff>
    </xdr:to>
    <xdr:pic>
      <xdr:nvPicPr>
        <xdr:cNvPr id="30496" name="그림 78"/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11068050" y="77952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79</xdr:row>
      <xdr:rowOff>0</xdr:rowOff>
    </xdr:from>
    <xdr:to>
      <xdr:col>6</xdr:col>
      <xdr:colOff>1511300</xdr:colOff>
      <xdr:row>80</xdr:row>
      <xdr:rowOff>6350</xdr:rowOff>
    </xdr:to>
    <xdr:pic>
      <xdr:nvPicPr>
        <xdr:cNvPr id="30497" name="그림 79"/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11068050" y="78962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1511300</xdr:colOff>
      <xdr:row>81</xdr:row>
      <xdr:rowOff>6350</xdr:rowOff>
    </xdr:to>
    <xdr:pic>
      <xdr:nvPicPr>
        <xdr:cNvPr id="30498" name="그림 80"/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11068050" y="79971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6</xdr:col>
      <xdr:colOff>1511300</xdr:colOff>
      <xdr:row>82</xdr:row>
      <xdr:rowOff>6350</xdr:rowOff>
    </xdr:to>
    <xdr:pic>
      <xdr:nvPicPr>
        <xdr:cNvPr id="30499" name="그림 81"/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1068050" y="80981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6</xdr:col>
      <xdr:colOff>1511300</xdr:colOff>
      <xdr:row>83</xdr:row>
      <xdr:rowOff>6350</xdr:rowOff>
    </xdr:to>
    <xdr:pic>
      <xdr:nvPicPr>
        <xdr:cNvPr id="30500" name="그림 82"/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11068050" y="81991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6</xdr:col>
      <xdr:colOff>1511300</xdr:colOff>
      <xdr:row>84</xdr:row>
      <xdr:rowOff>6350</xdr:rowOff>
    </xdr:to>
    <xdr:pic>
      <xdr:nvPicPr>
        <xdr:cNvPr id="30501" name="그림 83"/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1068050" y="83000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1511300</xdr:colOff>
      <xdr:row>85</xdr:row>
      <xdr:rowOff>6350</xdr:rowOff>
    </xdr:to>
    <xdr:pic>
      <xdr:nvPicPr>
        <xdr:cNvPr id="30502" name="그림 84"/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11068050" y="84010500"/>
          <a:ext cx="1511300" cy="101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13</xdr:col>
      <xdr:colOff>0</xdr:colOff>
      <xdr:row>33</xdr:row>
      <xdr:rowOff>0</xdr:rowOff>
    </xdr:to>
    <xdr:graphicFrame macro="">
      <xdr:nvGraphicFramePr>
        <xdr:cNvPr id="2" name="차트 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0</xdr:rowOff>
    </xdr:from>
    <xdr:to>
      <xdr:col>13</xdr:col>
      <xdr:colOff>0</xdr:colOff>
      <xdr:row>33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6388" name="CommandButton1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8</xdr:row>
          <xdr:rowOff>133350</xdr:rowOff>
        </xdr:from>
        <xdr:to>
          <xdr:col>14</xdr:col>
          <xdr:colOff>495300</xdr:colOff>
          <xdr:row>14</xdr:row>
          <xdr:rowOff>200025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1</xdr:row>
      <xdr:rowOff>0</xdr:rowOff>
    </xdr:from>
    <xdr:to>
      <xdr:col>7</xdr:col>
      <xdr:colOff>139700</xdr:colOff>
      <xdr:row>5</xdr:row>
      <xdr:rowOff>177800</xdr:rowOff>
    </xdr:to>
    <xdr:pic>
      <xdr:nvPicPr>
        <xdr:cNvPr id="3" name="그림 1"/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382250" y="209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7</xdr:col>
      <xdr:colOff>139700</xdr:colOff>
      <xdr:row>6</xdr:row>
      <xdr:rowOff>177800</xdr:rowOff>
    </xdr:to>
    <xdr:pic>
      <xdr:nvPicPr>
        <xdr:cNvPr id="4" name="그림 2"/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382250" y="1219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7</xdr:col>
      <xdr:colOff>139700</xdr:colOff>
      <xdr:row>7</xdr:row>
      <xdr:rowOff>177800</xdr:rowOff>
    </xdr:to>
    <xdr:pic>
      <xdr:nvPicPr>
        <xdr:cNvPr id="5" name="그림 3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382250" y="2228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7</xdr:col>
      <xdr:colOff>139700</xdr:colOff>
      <xdr:row>8</xdr:row>
      <xdr:rowOff>177800</xdr:rowOff>
    </xdr:to>
    <xdr:pic>
      <xdr:nvPicPr>
        <xdr:cNvPr id="6" name="그림 4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382250" y="3238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7</xdr:col>
      <xdr:colOff>139700</xdr:colOff>
      <xdr:row>9</xdr:row>
      <xdr:rowOff>177800</xdr:rowOff>
    </xdr:to>
    <xdr:pic>
      <xdr:nvPicPr>
        <xdr:cNvPr id="7" name="그림 5"/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382250" y="4248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7</xdr:col>
      <xdr:colOff>139700</xdr:colOff>
      <xdr:row>10</xdr:row>
      <xdr:rowOff>177800</xdr:rowOff>
    </xdr:to>
    <xdr:pic>
      <xdr:nvPicPr>
        <xdr:cNvPr id="8" name="그림 6"/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0382250" y="5257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7</xdr:col>
      <xdr:colOff>139700</xdr:colOff>
      <xdr:row>11</xdr:row>
      <xdr:rowOff>177800</xdr:rowOff>
    </xdr:to>
    <xdr:pic>
      <xdr:nvPicPr>
        <xdr:cNvPr id="9" name="그림 7"/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382250" y="6267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7</xdr:col>
      <xdr:colOff>139700</xdr:colOff>
      <xdr:row>12</xdr:row>
      <xdr:rowOff>177800</xdr:rowOff>
    </xdr:to>
    <xdr:pic>
      <xdr:nvPicPr>
        <xdr:cNvPr id="10" name="그림 8"/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382250" y="7277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7</xdr:col>
      <xdr:colOff>139700</xdr:colOff>
      <xdr:row>13</xdr:row>
      <xdr:rowOff>177800</xdr:rowOff>
    </xdr:to>
    <xdr:pic>
      <xdr:nvPicPr>
        <xdr:cNvPr id="11" name="그림 9"/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382250" y="8286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7</xdr:col>
      <xdr:colOff>139700</xdr:colOff>
      <xdr:row>14</xdr:row>
      <xdr:rowOff>177800</xdr:rowOff>
    </xdr:to>
    <xdr:pic>
      <xdr:nvPicPr>
        <xdr:cNvPr id="12" name="그림 10"/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0382250" y="9296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7</xdr:col>
      <xdr:colOff>139700</xdr:colOff>
      <xdr:row>15</xdr:row>
      <xdr:rowOff>177800</xdr:rowOff>
    </xdr:to>
    <xdr:pic>
      <xdr:nvPicPr>
        <xdr:cNvPr id="13" name="그림 11"/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0382250" y="10306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12</xdr:row>
      <xdr:rowOff>0</xdr:rowOff>
    </xdr:from>
    <xdr:to>
      <xdr:col>7</xdr:col>
      <xdr:colOff>139700</xdr:colOff>
      <xdr:row>16</xdr:row>
      <xdr:rowOff>177800</xdr:rowOff>
    </xdr:to>
    <xdr:pic>
      <xdr:nvPicPr>
        <xdr:cNvPr id="14" name="그림 12"/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0382250" y="11315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</xdr:row>
      <xdr:rowOff>0</xdr:rowOff>
    </xdr:from>
    <xdr:to>
      <xdr:col>7</xdr:col>
      <xdr:colOff>139700</xdr:colOff>
      <xdr:row>17</xdr:row>
      <xdr:rowOff>177800</xdr:rowOff>
    </xdr:to>
    <xdr:pic>
      <xdr:nvPicPr>
        <xdr:cNvPr id="15" name="그림 13"/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0382250" y="12325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7</xdr:col>
      <xdr:colOff>139700</xdr:colOff>
      <xdr:row>18</xdr:row>
      <xdr:rowOff>177800</xdr:rowOff>
    </xdr:to>
    <xdr:pic>
      <xdr:nvPicPr>
        <xdr:cNvPr id="16" name="그림 14"/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0382250" y="13335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7</xdr:col>
      <xdr:colOff>139700</xdr:colOff>
      <xdr:row>19</xdr:row>
      <xdr:rowOff>177800</xdr:rowOff>
    </xdr:to>
    <xdr:pic>
      <xdr:nvPicPr>
        <xdr:cNvPr id="17" name="그림 15"/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0382250" y="14344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16</xdr:row>
      <xdr:rowOff>0</xdr:rowOff>
    </xdr:from>
    <xdr:to>
      <xdr:col>7</xdr:col>
      <xdr:colOff>139700</xdr:colOff>
      <xdr:row>20</xdr:row>
      <xdr:rowOff>177800</xdr:rowOff>
    </xdr:to>
    <xdr:pic>
      <xdr:nvPicPr>
        <xdr:cNvPr id="18" name="그림 16"/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0382250" y="15354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</xdr:row>
      <xdr:rowOff>0</xdr:rowOff>
    </xdr:from>
    <xdr:to>
      <xdr:col>7</xdr:col>
      <xdr:colOff>139700</xdr:colOff>
      <xdr:row>21</xdr:row>
      <xdr:rowOff>177800</xdr:rowOff>
    </xdr:to>
    <xdr:pic>
      <xdr:nvPicPr>
        <xdr:cNvPr id="19" name="그림 17"/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0382250" y="16363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7</xdr:col>
      <xdr:colOff>139700</xdr:colOff>
      <xdr:row>22</xdr:row>
      <xdr:rowOff>177800</xdr:rowOff>
    </xdr:to>
    <xdr:pic>
      <xdr:nvPicPr>
        <xdr:cNvPr id="20" name="그림 18"/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0382250" y="17373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19</xdr:row>
      <xdr:rowOff>0</xdr:rowOff>
    </xdr:from>
    <xdr:to>
      <xdr:col>7</xdr:col>
      <xdr:colOff>139700</xdr:colOff>
      <xdr:row>23</xdr:row>
      <xdr:rowOff>177800</xdr:rowOff>
    </xdr:to>
    <xdr:pic>
      <xdr:nvPicPr>
        <xdr:cNvPr id="21" name="그림 19"/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0382250" y="18383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20</xdr:row>
      <xdr:rowOff>0</xdr:rowOff>
    </xdr:from>
    <xdr:to>
      <xdr:col>7</xdr:col>
      <xdr:colOff>139700</xdr:colOff>
      <xdr:row>24</xdr:row>
      <xdr:rowOff>177800</xdr:rowOff>
    </xdr:to>
    <xdr:pic>
      <xdr:nvPicPr>
        <xdr:cNvPr id="22" name="그림 20"/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0382250" y="19392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7</xdr:col>
      <xdr:colOff>139700</xdr:colOff>
      <xdr:row>25</xdr:row>
      <xdr:rowOff>177800</xdr:rowOff>
    </xdr:to>
    <xdr:pic>
      <xdr:nvPicPr>
        <xdr:cNvPr id="23" name="그림 21"/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0382250" y="20402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7</xdr:col>
      <xdr:colOff>139700</xdr:colOff>
      <xdr:row>26</xdr:row>
      <xdr:rowOff>177800</xdr:rowOff>
    </xdr:to>
    <xdr:pic>
      <xdr:nvPicPr>
        <xdr:cNvPr id="24" name="그림 22"/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0382250" y="21412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</xdr:row>
      <xdr:rowOff>0</xdr:rowOff>
    </xdr:from>
    <xdr:to>
      <xdr:col>7</xdr:col>
      <xdr:colOff>139700</xdr:colOff>
      <xdr:row>27</xdr:row>
      <xdr:rowOff>177800</xdr:rowOff>
    </xdr:to>
    <xdr:pic>
      <xdr:nvPicPr>
        <xdr:cNvPr id="25" name="그림 23"/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0382250" y="22421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7</xdr:col>
      <xdr:colOff>139700</xdr:colOff>
      <xdr:row>28</xdr:row>
      <xdr:rowOff>177800</xdr:rowOff>
    </xdr:to>
    <xdr:pic>
      <xdr:nvPicPr>
        <xdr:cNvPr id="26" name="그림 24"/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0382250" y="23431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7</xdr:col>
      <xdr:colOff>139700</xdr:colOff>
      <xdr:row>29</xdr:row>
      <xdr:rowOff>177800</xdr:rowOff>
    </xdr:to>
    <xdr:pic>
      <xdr:nvPicPr>
        <xdr:cNvPr id="27" name="그림 25"/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0382250" y="24441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26</xdr:row>
      <xdr:rowOff>0</xdr:rowOff>
    </xdr:from>
    <xdr:to>
      <xdr:col>7</xdr:col>
      <xdr:colOff>139700</xdr:colOff>
      <xdr:row>30</xdr:row>
      <xdr:rowOff>177800</xdr:rowOff>
    </xdr:to>
    <xdr:pic>
      <xdr:nvPicPr>
        <xdr:cNvPr id="28" name="그림 26"/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0382250" y="25450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0</xdr:rowOff>
    </xdr:from>
    <xdr:to>
      <xdr:col>7</xdr:col>
      <xdr:colOff>139700</xdr:colOff>
      <xdr:row>31</xdr:row>
      <xdr:rowOff>177800</xdr:rowOff>
    </xdr:to>
    <xdr:pic>
      <xdr:nvPicPr>
        <xdr:cNvPr id="29" name="그림 27"/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0382250" y="26460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7</xdr:col>
      <xdr:colOff>139700</xdr:colOff>
      <xdr:row>32</xdr:row>
      <xdr:rowOff>177800</xdr:rowOff>
    </xdr:to>
    <xdr:pic>
      <xdr:nvPicPr>
        <xdr:cNvPr id="30" name="그림 28"/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0382250" y="27470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7</xdr:col>
      <xdr:colOff>139700</xdr:colOff>
      <xdr:row>33</xdr:row>
      <xdr:rowOff>177800</xdr:rowOff>
    </xdr:to>
    <xdr:pic>
      <xdr:nvPicPr>
        <xdr:cNvPr id="31" name="그림 29"/>
        <xdr:cNvPicPr>
          <a:picLocks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0382250" y="28479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30</xdr:row>
      <xdr:rowOff>0</xdr:rowOff>
    </xdr:from>
    <xdr:to>
      <xdr:col>7</xdr:col>
      <xdr:colOff>139700</xdr:colOff>
      <xdr:row>34</xdr:row>
      <xdr:rowOff>177800</xdr:rowOff>
    </xdr:to>
    <xdr:pic>
      <xdr:nvPicPr>
        <xdr:cNvPr id="32" name="그림 30"/>
        <xdr:cNvPicPr>
          <a:picLocks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0382250" y="29489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31</xdr:row>
      <xdr:rowOff>0</xdr:rowOff>
    </xdr:from>
    <xdr:to>
      <xdr:col>7</xdr:col>
      <xdr:colOff>139700</xdr:colOff>
      <xdr:row>35</xdr:row>
      <xdr:rowOff>177800</xdr:rowOff>
    </xdr:to>
    <xdr:pic>
      <xdr:nvPicPr>
        <xdr:cNvPr id="33" name="그림 31"/>
        <xdr:cNvPicPr>
          <a:picLocks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0382250" y="30499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32</xdr:row>
      <xdr:rowOff>0</xdr:rowOff>
    </xdr:from>
    <xdr:to>
      <xdr:col>7</xdr:col>
      <xdr:colOff>139700</xdr:colOff>
      <xdr:row>36</xdr:row>
      <xdr:rowOff>177800</xdr:rowOff>
    </xdr:to>
    <xdr:pic>
      <xdr:nvPicPr>
        <xdr:cNvPr id="34" name="그림 32"/>
        <xdr:cNvPicPr>
          <a:picLocks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0382250" y="31508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7</xdr:col>
      <xdr:colOff>139700</xdr:colOff>
      <xdr:row>37</xdr:row>
      <xdr:rowOff>177800</xdr:rowOff>
    </xdr:to>
    <xdr:pic>
      <xdr:nvPicPr>
        <xdr:cNvPr id="35" name="그림 33"/>
        <xdr:cNvPicPr>
          <a:picLocks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0382250" y="32518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0</xdr:rowOff>
    </xdr:from>
    <xdr:to>
      <xdr:col>7</xdr:col>
      <xdr:colOff>139700</xdr:colOff>
      <xdr:row>38</xdr:row>
      <xdr:rowOff>177800</xdr:rowOff>
    </xdr:to>
    <xdr:pic>
      <xdr:nvPicPr>
        <xdr:cNvPr id="36" name="그림 34"/>
        <xdr:cNvPicPr>
          <a:picLocks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0382250" y="33528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</xdr:row>
      <xdr:rowOff>0</xdr:rowOff>
    </xdr:from>
    <xdr:to>
      <xdr:col>7</xdr:col>
      <xdr:colOff>139700</xdr:colOff>
      <xdr:row>39</xdr:row>
      <xdr:rowOff>177800</xdr:rowOff>
    </xdr:to>
    <xdr:pic>
      <xdr:nvPicPr>
        <xdr:cNvPr id="37" name="그림 35"/>
        <xdr:cNvPicPr>
          <a:picLocks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0382250" y="34537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7</xdr:col>
      <xdr:colOff>139700</xdr:colOff>
      <xdr:row>40</xdr:row>
      <xdr:rowOff>177800</xdr:rowOff>
    </xdr:to>
    <xdr:pic>
      <xdr:nvPicPr>
        <xdr:cNvPr id="38" name="그림 36"/>
        <xdr:cNvPicPr>
          <a:picLocks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0382250" y="35547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37</xdr:row>
      <xdr:rowOff>0</xdr:rowOff>
    </xdr:from>
    <xdr:to>
      <xdr:col>7</xdr:col>
      <xdr:colOff>139700</xdr:colOff>
      <xdr:row>41</xdr:row>
      <xdr:rowOff>177800</xdr:rowOff>
    </xdr:to>
    <xdr:pic>
      <xdr:nvPicPr>
        <xdr:cNvPr id="39" name="그림 37"/>
        <xdr:cNvPicPr>
          <a:picLocks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0382250" y="36556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7</xdr:col>
      <xdr:colOff>139700</xdr:colOff>
      <xdr:row>42</xdr:row>
      <xdr:rowOff>177800</xdr:rowOff>
    </xdr:to>
    <xdr:pic>
      <xdr:nvPicPr>
        <xdr:cNvPr id="40" name="그림 38"/>
        <xdr:cNvPicPr>
          <a:picLocks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0382250" y="37566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39</xdr:row>
      <xdr:rowOff>0</xdr:rowOff>
    </xdr:from>
    <xdr:to>
      <xdr:col>7</xdr:col>
      <xdr:colOff>139700</xdr:colOff>
      <xdr:row>43</xdr:row>
      <xdr:rowOff>177800</xdr:rowOff>
    </xdr:to>
    <xdr:pic>
      <xdr:nvPicPr>
        <xdr:cNvPr id="41" name="그림 39"/>
        <xdr:cNvPicPr>
          <a:picLocks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0382250" y="38576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7</xdr:col>
      <xdr:colOff>139700</xdr:colOff>
      <xdr:row>44</xdr:row>
      <xdr:rowOff>177800</xdr:rowOff>
    </xdr:to>
    <xdr:pic>
      <xdr:nvPicPr>
        <xdr:cNvPr id="42" name="그림 40"/>
        <xdr:cNvPicPr>
          <a:picLocks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0382250" y="39585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</xdr:row>
      <xdr:rowOff>0</xdr:rowOff>
    </xdr:from>
    <xdr:to>
      <xdr:col>7</xdr:col>
      <xdr:colOff>139700</xdr:colOff>
      <xdr:row>45</xdr:row>
      <xdr:rowOff>177800</xdr:rowOff>
    </xdr:to>
    <xdr:pic>
      <xdr:nvPicPr>
        <xdr:cNvPr id="43" name="그림 41"/>
        <xdr:cNvPicPr>
          <a:picLocks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0382250" y="40595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42</xdr:row>
      <xdr:rowOff>0</xdr:rowOff>
    </xdr:from>
    <xdr:to>
      <xdr:col>7</xdr:col>
      <xdr:colOff>139700</xdr:colOff>
      <xdr:row>46</xdr:row>
      <xdr:rowOff>177800</xdr:rowOff>
    </xdr:to>
    <xdr:pic>
      <xdr:nvPicPr>
        <xdr:cNvPr id="44" name="그림 42"/>
        <xdr:cNvPicPr>
          <a:picLocks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0382250" y="41605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0</xdr:rowOff>
    </xdr:from>
    <xdr:to>
      <xdr:col>7</xdr:col>
      <xdr:colOff>139700</xdr:colOff>
      <xdr:row>47</xdr:row>
      <xdr:rowOff>177800</xdr:rowOff>
    </xdr:to>
    <xdr:pic>
      <xdr:nvPicPr>
        <xdr:cNvPr id="45" name="그림 43"/>
        <xdr:cNvPicPr>
          <a:picLocks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0382250" y="42614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7</xdr:col>
      <xdr:colOff>139700</xdr:colOff>
      <xdr:row>48</xdr:row>
      <xdr:rowOff>177800</xdr:rowOff>
    </xdr:to>
    <xdr:pic>
      <xdr:nvPicPr>
        <xdr:cNvPr id="46" name="그림 44"/>
        <xdr:cNvPicPr>
          <a:picLocks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10382250" y="43624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45</xdr:row>
      <xdr:rowOff>0</xdr:rowOff>
    </xdr:from>
    <xdr:to>
      <xdr:col>7</xdr:col>
      <xdr:colOff>139700</xdr:colOff>
      <xdr:row>49</xdr:row>
      <xdr:rowOff>177800</xdr:rowOff>
    </xdr:to>
    <xdr:pic>
      <xdr:nvPicPr>
        <xdr:cNvPr id="47" name="그림 45"/>
        <xdr:cNvPicPr>
          <a:picLocks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10382250" y="44634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0</xdr:rowOff>
    </xdr:from>
    <xdr:to>
      <xdr:col>7</xdr:col>
      <xdr:colOff>139700</xdr:colOff>
      <xdr:row>50</xdr:row>
      <xdr:rowOff>177800</xdr:rowOff>
    </xdr:to>
    <xdr:pic>
      <xdr:nvPicPr>
        <xdr:cNvPr id="48" name="그림 46"/>
        <xdr:cNvPicPr>
          <a:picLocks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10382250" y="45643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7</xdr:col>
      <xdr:colOff>139700</xdr:colOff>
      <xdr:row>51</xdr:row>
      <xdr:rowOff>177800</xdr:rowOff>
    </xdr:to>
    <xdr:pic>
      <xdr:nvPicPr>
        <xdr:cNvPr id="49" name="그림 47"/>
        <xdr:cNvPicPr>
          <a:picLocks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10382250" y="46653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0</xdr:rowOff>
    </xdr:from>
    <xdr:to>
      <xdr:col>7</xdr:col>
      <xdr:colOff>139700</xdr:colOff>
      <xdr:row>57</xdr:row>
      <xdr:rowOff>177800</xdr:rowOff>
    </xdr:to>
    <xdr:pic>
      <xdr:nvPicPr>
        <xdr:cNvPr id="50" name="그림 48"/>
        <xdr:cNvPicPr>
          <a:picLocks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10382250" y="47663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0</xdr:rowOff>
    </xdr:from>
    <xdr:to>
      <xdr:col>7</xdr:col>
      <xdr:colOff>139700</xdr:colOff>
      <xdr:row>58</xdr:row>
      <xdr:rowOff>177800</xdr:rowOff>
    </xdr:to>
    <xdr:pic>
      <xdr:nvPicPr>
        <xdr:cNvPr id="51" name="그림 49"/>
        <xdr:cNvPicPr>
          <a:picLocks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10382250" y="48672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50</xdr:row>
      <xdr:rowOff>0</xdr:rowOff>
    </xdr:from>
    <xdr:to>
      <xdr:col>7</xdr:col>
      <xdr:colOff>139700</xdr:colOff>
      <xdr:row>59</xdr:row>
      <xdr:rowOff>177800</xdr:rowOff>
    </xdr:to>
    <xdr:pic>
      <xdr:nvPicPr>
        <xdr:cNvPr id="52" name="그림 50"/>
        <xdr:cNvPicPr>
          <a:picLocks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10382250" y="49682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7</xdr:col>
      <xdr:colOff>139700</xdr:colOff>
      <xdr:row>60</xdr:row>
      <xdr:rowOff>177800</xdr:rowOff>
    </xdr:to>
    <xdr:pic>
      <xdr:nvPicPr>
        <xdr:cNvPr id="53" name="그림 51"/>
        <xdr:cNvPicPr>
          <a:picLocks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10382250" y="50692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52</xdr:row>
      <xdr:rowOff>0</xdr:rowOff>
    </xdr:from>
    <xdr:to>
      <xdr:col>7</xdr:col>
      <xdr:colOff>139700</xdr:colOff>
      <xdr:row>56</xdr:row>
      <xdr:rowOff>177800</xdr:rowOff>
    </xdr:to>
    <xdr:pic>
      <xdr:nvPicPr>
        <xdr:cNvPr id="54" name="그림 52"/>
        <xdr:cNvPicPr>
          <a:picLocks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10382250" y="51701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53</xdr:row>
      <xdr:rowOff>0</xdr:rowOff>
    </xdr:from>
    <xdr:to>
      <xdr:col>7</xdr:col>
      <xdr:colOff>139700</xdr:colOff>
      <xdr:row>57</xdr:row>
      <xdr:rowOff>177800</xdr:rowOff>
    </xdr:to>
    <xdr:pic>
      <xdr:nvPicPr>
        <xdr:cNvPr id="55" name="그림 53"/>
        <xdr:cNvPicPr>
          <a:picLocks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10382250" y="52711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54</xdr:row>
      <xdr:rowOff>0</xdr:rowOff>
    </xdr:from>
    <xdr:to>
      <xdr:col>7</xdr:col>
      <xdr:colOff>139700</xdr:colOff>
      <xdr:row>58</xdr:row>
      <xdr:rowOff>177800</xdr:rowOff>
    </xdr:to>
    <xdr:pic>
      <xdr:nvPicPr>
        <xdr:cNvPr id="56" name="그림 54"/>
        <xdr:cNvPicPr>
          <a:picLocks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10382250" y="53721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7</xdr:col>
      <xdr:colOff>139700</xdr:colOff>
      <xdr:row>59</xdr:row>
      <xdr:rowOff>177800</xdr:rowOff>
    </xdr:to>
    <xdr:pic>
      <xdr:nvPicPr>
        <xdr:cNvPr id="57" name="그림 55"/>
        <xdr:cNvPicPr>
          <a:picLocks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10382250" y="54730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56</xdr:row>
      <xdr:rowOff>0</xdr:rowOff>
    </xdr:from>
    <xdr:to>
      <xdr:col>7</xdr:col>
      <xdr:colOff>139700</xdr:colOff>
      <xdr:row>60</xdr:row>
      <xdr:rowOff>177800</xdr:rowOff>
    </xdr:to>
    <xdr:pic>
      <xdr:nvPicPr>
        <xdr:cNvPr id="58" name="그림 56"/>
        <xdr:cNvPicPr>
          <a:picLocks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10382250" y="55740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57</xdr:row>
      <xdr:rowOff>0</xdr:rowOff>
    </xdr:from>
    <xdr:to>
      <xdr:col>7</xdr:col>
      <xdr:colOff>139700</xdr:colOff>
      <xdr:row>61</xdr:row>
      <xdr:rowOff>177800</xdr:rowOff>
    </xdr:to>
    <xdr:pic>
      <xdr:nvPicPr>
        <xdr:cNvPr id="59" name="그림 57"/>
        <xdr:cNvPicPr>
          <a:picLocks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10382250" y="56749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7</xdr:col>
      <xdr:colOff>139700</xdr:colOff>
      <xdr:row>62</xdr:row>
      <xdr:rowOff>177800</xdr:rowOff>
    </xdr:to>
    <xdr:pic>
      <xdr:nvPicPr>
        <xdr:cNvPr id="60" name="그림 58"/>
        <xdr:cNvPicPr>
          <a:picLocks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10382250" y="57759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59</xdr:row>
      <xdr:rowOff>0</xdr:rowOff>
    </xdr:from>
    <xdr:to>
      <xdr:col>7</xdr:col>
      <xdr:colOff>139700</xdr:colOff>
      <xdr:row>63</xdr:row>
      <xdr:rowOff>177800</xdr:rowOff>
    </xdr:to>
    <xdr:pic>
      <xdr:nvPicPr>
        <xdr:cNvPr id="61" name="그림 59"/>
        <xdr:cNvPicPr>
          <a:picLocks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10382250" y="58769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60</xdr:row>
      <xdr:rowOff>0</xdr:rowOff>
    </xdr:from>
    <xdr:to>
      <xdr:col>7</xdr:col>
      <xdr:colOff>139700</xdr:colOff>
      <xdr:row>64</xdr:row>
      <xdr:rowOff>177800</xdr:rowOff>
    </xdr:to>
    <xdr:pic>
      <xdr:nvPicPr>
        <xdr:cNvPr id="62" name="그림 60"/>
        <xdr:cNvPicPr>
          <a:picLocks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10382250" y="59778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7</xdr:col>
      <xdr:colOff>139700</xdr:colOff>
      <xdr:row>65</xdr:row>
      <xdr:rowOff>177800</xdr:rowOff>
    </xdr:to>
    <xdr:pic>
      <xdr:nvPicPr>
        <xdr:cNvPr id="63" name="그림 61"/>
        <xdr:cNvPicPr>
          <a:picLocks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10382250" y="60788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7</xdr:col>
      <xdr:colOff>139700</xdr:colOff>
      <xdr:row>66</xdr:row>
      <xdr:rowOff>177800</xdr:rowOff>
    </xdr:to>
    <xdr:pic>
      <xdr:nvPicPr>
        <xdr:cNvPr id="64" name="그림 62"/>
        <xdr:cNvPicPr>
          <a:picLocks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10382250" y="61798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63</xdr:row>
      <xdr:rowOff>0</xdr:rowOff>
    </xdr:from>
    <xdr:to>
      <xdr:col>7</xdr:col>
      <xdr:colOff>139700</xdr:colOff>
      <xdr:row>67</xdr:row>
      <xdr:rowOff>177800</xdr:rowOff>
    </xdr:to>
    <xdr:pic>
      <xdr:nvPicPr>
        <xdr:cNvPr id="65" name="그림 63"/>
        <xdr:cNvPicPr>
          <a:picLocks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10382250" y="62807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64</xdr:row>
      <xdr:rowOff>0</xdr:rowOff>
    </xdr:from>
    <xdr:to>
      <xdr:col>7</xdr:col>
      <xdr:colOff>139700</xdr:colOff>
      <xdr:row>68</xdr:row>
      <xdr:rowOff>177800</xdr:rowOff>
    </xdr:to>
    <xdr:pic>
      <xdr:nvPicPr>
        <xdr:cNvPr id="66" name="그림 64"/>
        <xdr:cNvPicPr>
          <a:picLocks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10382250" y="638175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65</xdr:row>
      <xdr:rowOff>0</xdr:rowOff>
    </xdr:from>
    <xdr:to>
      <xdr:col>7</xdr:col>
      <xdr:colOff>139700</xdr:colOff>
      <xdr:row>69</xdr:row>
      <xdr:rowOff>177800</xdr:rowOff>
    </xdr:to>
    <xdr:pic>
      <xdr:nvPicPr>
        <xdr:cNvPr id="67" name="그림 65"/>
        <xdr:cNvPicPr>
          <a:picLocks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10382250" y="648271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7</xdr:col>
      <xdr:colOff>139700</xdr:colOff>
      <xdr:row>70</xdr:row>
      <xdr:rowOff>177800</xdr:rowOff>
    </xdr:to>
    <xdr:pic>
      <xdr:nvPicPr>
        <xdr:cNvPr id="68" name="그림 66"/>
        <xdr:cNvPicPr>
          <a:picLocks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10382250" y="658368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67</xdr:row>
      <xdr:rowOff>0</xdr:rowOff>
    </xdr:from>
    <xdr:to>
      <xdr:col>7</xdr:col>
      <xdr:colOff>139700</xdr:colOff>
      <xdr:row>71</xdr:row>
      <xdr:rowOff>177800</xdr:rowOff>
    </xdr:to>
    <xdr:pic>
      <xdr:nvPicPr>
        <xdr:cNvPr id="69" name="그림 67"/>
        <xdr:cNvPicPr>
          <a:picLocks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10382250" y="668464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68</xdr:row>
      <xdr:rowOff>0</xdr:rowOff>
    </xdr:from>
    <xdr:to>
      <xdr:col>7</xdr:col>
      <xdr:colOff>139700</xdr:colOff>
      <xdr:row>72</xdr:row>
      <xdr:rowOff>177800</xdr:rowOff>
    </xdr:to>
    <xdr:pic>
      <xdr:nvPicPr>
        <xdr:cNvPr id="70" name="그림 68"/>
        <xdr:cNvPicPr>
          <a:picLocks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10382250" y="678561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7</xdr:col>
      <xdr:colOff>139700</xdr:colOff>
      <xdr:row>73</xdr:row>
      <xdr:rowOff>177800</xdr:rowOff>
    </xdr:to>
    <xdr:pic>
      <xdr:nvPicPr>
        <xdr:cNvPr id="71" name="그림 69"/>
        <xdr:cNvPicPr>
          <a:picLocks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10382250" y="688657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70</xdr:row>
      <xdr:rowOff>0</xdr:rowOff>
    </xdr:from>
    <xdr:to>
      <xdr:col>7</xdr:col>
      <xdr:colOff>139700</xdr:colOff>
      <xdr:row>74</xdr:row>
      <xdr:rowOff>177800</xdr:rowOff>
    </xdr:to>
    <xdr:pic>
      <xdr:nvPicPr>
        <xdr:cNvPr id="72" name="그림 70"/>
        <xdr:cNvPicPr>
          <a:picLocks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10382250" y="698754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71</xdr:row>
      <xdr:rowOff>0</xdr:rowOff>
    </xdr:from>
    <xdr:to>
      <xdr:col>7</xdr:col>
      <xdr:colOff>139700</xdr:colOff>
      <xdr:row>75</xdr:row>
      <xdr:rowOff>177800</xdr:rowOff>
    </xdr:to>
    <xdr:pic>
      <xdr:nvPicPr>
        <xdr:cNvPr id="73" name="그림 71"/>
        <xdr:cNvPicPr>
          <a:picLocks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10382250" y="708850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72</xdr:row>
      <xdr:rowOff>0</xdr:rowOff>
    </xdr:from>
    <xdr:to>
      <xdr:col>7</xdr:col>
      <xdr:colOff>139700</xdr:colOff>
      <xdr:row>76</xdr:row>
      <xdr:rowOff>177800</xdr:rowOff>
    </xdr:to>
    <xdr:pic>
      <xdr:nvPicPr>
        <xdr:cNvPr id="74" name="그림 72"/>
        <xdr:cNvPicPr>
          <a:picLocks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10382250" y="718947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7</xdr:col>
      <xdr:colOff>139700</xdr:colOff>
      <xdr:row>77</xdr:row>
      <xdr:rowOff>177800</xdr:rowOff>
    </xdr:to>
    <xdr:pic>
      <xdr:nvPicPr>
        <xdr:cNvPr id="75" name="그림 73"/>
        <xdr:cNvPicPr>
          <a:picLocks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10382250" y="729043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7</xdr:col>
      <xdr:colOff>139700</xdr:colOff>
      <xdr:row>78</xdr:row>
      <xdr:rowOff>177800</xdr:rowOff>
    </xdr:to>
    <xdr:pic>
      <xdr:nvPicPr>
        <xdr:cNvPr id="76" name="그림 74"/>
        <xdr:cNvPicPr>
          <a:picLocks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10382250" y="739140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75</xdr:row>
      <xdr:rowOff>0</xdr:rowOff>
    </xdr:from>
    <xdr:to>
      <xdr:col>7</xdr:col>
      <xdr:colOff>139700</xdr:colOff>
      <xdr:row>79</xdr:row>
      <xdr:rowOff>177800</xdr:rowOff>
    </xdr:to>
    <xdr:pic>
      <xdr:nvPicPr>
        <xdr:cNvPr id="77" name="그림 75"/>
        <xdr:cNvPicPr>
          <a:picLocks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10382250" y="749236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76</xdr:row>
      <xdr:rowOff>0</xdr:rowOff>
    </xdr:from>
    <xdr:to>
      <xdr:col>7</xdr:col>
      <xdr:colOff>139700</xdr:colOff>
      <xdr:row>80</xdr:row>
      <xdr:rowOff>177800</xdr:rowOff>
    </xdr:to>
    <xdr:pic>
      <xdr:nvPicPr>
        <xdr:cNvPr id="78" name="그림 76"/>
        <xdr:cNvPicPr>
          <a:picLocks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10382250" y="759333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7</xdr:col>
      <xdr:colOff>139700</xdr:colOff>
      <xdr:row>81</xdr:row>
      <xdr:rowOff>177800</xdr:rowOff>
    </xdr:to>
    <xdr:pic>
      <xdr:nvPicPr>
        <xdr:cNvPr id="79" name="그림 77"/>
        <xdr:cNvPicPr>
          <a:picLocks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10382250" y="769429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78</xdr:row>
      <xdr:rowOff>0</xdr:rowOff>
    </xdr:from>
    <xdr:to>
      <xdr:col>7</xdr:col>
      <xdr:colOff>139700</xdr:colOff>
      <xdr:row>82</xdr:row>
      <xdr:rowOff>177800</xdr:rowOff>
    </xdr:to>
    <xdr:pic>
      <xdr:nvPicPr>
        <xdr:cNvPr id="80" name="그림 78"/>
        <xdr:cNvPicPr>
          <a:picLocks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10382250" y="779526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79</xdr:row>
      <xdr:rowOff>0</xdr:rowOff>
    </xdr:from>
    <xdr:to>
      <xdr:col>7</xdr:col>
      <xdr:colOff>139700</xdr:colOff>
      <xdr:row>83</xdr:row>
      <xdr:rowOff>177800</xdr:rowOff>
    </xdr:to>
    <xdr:pic>
      <xdr:nvPicPr>
        <xdr:cNvPr id="81" name="그림 79"/>
        <xdr:cNvPicPr>
          <a:picLocks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10382250" y="789622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7</xdr:col>
      <xdr:colOff>139700</xdr:colOff>
      <xdr:row>84</xdr:row>
      <xdr:rowOff>177800</xdr:rowOff>
    </xdr:to>
    <xdr:pic>
      <xdr:nvPicPr>
        <xdr:cNvPr id="82" name="그림 80"/>
        <xdr:cNvPicPr>
          <a:picLocks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10382250" y="799719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81</xdr:row>
      <xdr:rowOff>0</xdr:rowOff>
    </xdr:from>
    <xdr:to>
      <xdr:col>7</xdr:col>
      <xdr:colOff>139700</xdr:colOff>
      <xdr:row>85</xdr:row>
      <xdr:rowOff>177800</xdr:rowOff>
    </xdr:to>
    <xdr:pic>
      <xdr:nvPicPr>
        <xdr:cNvPr id="83" name="그림 81"/>
        <xdr:cNvPicPr>
          <a:picLocks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10382250" y="809815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82</xdr:row>
      <xdr:rowOff>0</xdr:rowOff>
    </xdr:from>
    <xdr:to>
      <xdr:col>7</xdr:col>
      <xdr:colOff>139700</xdr:colOff>
      <xdr:row>86</xdr:row>
      <xdr:rowOff>177800</xdr:rowOff>
    </xdr:to>
    <xdr:pic>
      <xdr:nvPicPr>
        <xdr:cNvPr id="84" name="그림 82"/>
        <xdr:cNvPicPr>
          <a:picLocks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10382250" y="8199120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83</xdr:row>
      <xdr:rowOff>0</xdr:rowOff>
    </xdr:from>
    <xdr:to>
      <xdr:col>7</xdr:col>
      <xdr:colOff>139700</xdr:colOff>
      <xdr:row>87</xdr:row>
      <xdr:rowOff>177800</xdr:rowOff>
    </xdr:to>
    <xdr:pic>
      <xdr:nvPicPr>
        <xdr:cNvPr id="85" name="그림 83"/>
        <xdr:cNvPicPr>
          <a:picLocks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10382250" y="83000850"/>
          <a:ext cx="1511300" cy="1016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7</xdr:col>
      <xdr:colOff>139700</xdr:colOff>
      <xdr:row>88</xdr:row>
      <xdr:rowOff>177800</xdr:rowOff>
    </xdr:to>
    <xdr:pic>
      <xdr:nvPicPr>
        <xdr:cNvPr id="86" name="그림 84"/>
        <xdr:cNvPicPr>
          <a:picLocks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10382250" y="84010500"/>
          <a:ext cx="1511300" cy="1016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385.623301967593" createdVersion="6" refreshedVersion="6" minRefreshableVersion="3" recordCount="84">
  <cacheSource type="worksheet">
    <worksheetSource ref="A1:I85" sheet="작품"/>
  </cacheSource>
  <cacheFields count="8">
    <cacheField name="작품번호" numFmtId="0">
      <sharedItems/>
    </cacheField>
    <cacheField name="작품 분류" numFmtId="0">
      <sharedItems count="5">
        <s v="낭만주의"/>
        <s v="상징주의"/>
        <s v="인상주의"/>
        <s v="전통주의"/>
        <s v="초현실주의"/>
      </sharedItems>
    </cacheField>
    <cacheField name="작품명" numFmtId="0">
      <sharedItems/>
    </cacheField>
    <cacheField name="화가" numFmtId="0">
      <sharedItems/>
    </cacheField>
    <cacheField name="설명" numFmtId="0">
      <sharedItems/>
    </cacheField>
    <cacheField name="그림" numFmtId="0">
      <sharedItems containsNonDate="0" containsString="0" containsBlank="1"/>
    </cacheField>
    <cacheField name="가격" numFmtId="176">
      <sharedItems containsSemiMixedTypes="0" containsString="0" containsNumber="1" containsInteger="1" minValue="130000" maxValue="4950000" count="76">
        <n v="2200000"/>
        <n v="4430000"/>
        <n v="2250000"/>
        <n v="2740000"/>
        <n v="2960000"/>
        <n v="910000"/>
        <n v="3130000"/>
        <n v="1200000"/>
        <n v="570000"/>
        <n v="140000"/>
        <n v="3530000"/>
        <n v="180000"/>
        <n v="2660000"/>
        <n v="2550000"/>
        <n v="650000"/>
        <n v="200000"/>
        <n v="4810000"/>
        <n v="4170000"/>
        <n v="4070000"/>
        <n v="1240000"/>
        <n v="750000"/>
        <n v="1830000"/>
        <n v="2150000"/>
        <n v="3620000"/>
        <n v="510000"/>
        <n v="1500000"/>
        <n v="4950000"/>
        <n v="2810000"/>
        <n v="4900000"/>
        <n v="1280000"/>
        <n v="4750000"/>
        <n v="2280000"/>
        <n v="4180000"/>
        <n v="500000"/>
        <n v="1120000"/>
        <n v="1850000"/>
        <n v="3900000"/>
        <n v="1140000"/>
        <n v="4470000"/>
        <n v="1930000"/>
        <n v="3070000"/>
        <n v="2010000"/>
        <n v="1270000"/>
        <n v="2110000"/>
        <n v="3170000"/>
        <n v="1040000"/>
        <n v="1810000"/>
        <n v="4930000"/>
        <n v="1050000"/>
        <n v="4490000"/>
        <n v="800000"/>
        <n v="3110000"/>
        <n v="3090000"/>
        <n v="1350000"/>
        <n v="1740000"/>
        <n v="2440000"/>
        <n v="3430000"/>
        <n v="2710000"/>
        <n v="4210000"/>
        <n v="3140000"/>
        <n v="2070000"/>
        <n v="130000"/>
        <n v="4000000"/>
        <n v="2880000"/>
        <n v="3630000"/>
        <n v="4310000"/>
        <n v="4220000"/>
        <n v="160000"/>
        <n v="250000"/>
        <n v="850000"/>
        <n v="3210000"/>
        <n v="3880000"/>
        <n v="4340000"/>
        <n v="4770000"/>
        <n v="1970000"/>
        <n v="1090000"/>
      </sharedItems>
      <fieldGroup base="6">
        <rangePr autoStart="0" autoEnd="0" startNum="1000000" endNum="5000000" groupInterval="1000000"/>
        <groupItems count="6">
          <s v="&lt;1000000"/>
          <s v="1000000-1999999"/>
          <s v="2000000-2999999"/>
          <s v="3000000-3999999"/>
          <s v="4000000-5000000"/>
          <s v="&gt;5000000"/>
        </groupItems>
      </fieldGroup>
    </cacheField>
    <cacheField name="평균 평점" numFmtId="177">
      <sharedItems containsSemiMixedTypes="0" containsString="0" containsNumber="1" minValue="0" maxValue="4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">
  <r>
    <s v="RO01"/>
    <x v="0"/>
    <s v="정물"/>
    <s v="남궁순"/>
    <s v="책상 위에 올려진 여러 물건들을 그린 정물화"/>
    <m/>
    <x v="0"/>
    <n v="4"/>
  </r>
  <r>
    <s v="RO02"/>
    <x v="0"/>
    <s v="인물"/>
    <s v="남궁순"/>
    <s v="싸늘하게 죽어있는 여인과 주변의 인물들"/>
    <m/>
    <x v="1"/>
    <n v="3.5"/>
  </r>
  <r>
    <s v="RO03"/>
    <x v="0"/>
    <s v="행복한 하루"/>
    <s v="이존립"/>
    <s v="꽃밭에서 하프를 연주 중인 행복한 여인"/>
    <m/>
    <x v="0"/>
    <n v="1.8333333333333333"/>
  </r>
  <r>
    <s v="RO04"/>
    <x v="0"/>
    <s v="정원-애"/>
    <s v="이존립"/>
    <s v="꽃들이 화사하게 피어난 정원"/>
    <m/>
    <x v="1"/>
    <n v="0"/>
  </r>
  <r>
    <s v="RO05"/>
    <x v="0"/>
    <s v="새의 찻잔1"/>
    <s v="양태숙"/>
    <s v="구름이 떠있는 새들의 찻잔"/>
    <m/>
    <x v="2"/>
    <n v="3.125"/>
  </r>
  <r>
    <s v="RO06"/>
    <x v="0"/>
    <s v="지난 여름"/>
    <s v="조근호"/>
    <s v="지난 여름의 회상을 전시되어있는 그림들로 표현한 그림"/>
    <m/>
    <x v="3"/>
    <n v="2.5"/>
  </r>
  <r>
    <s v="RO07"/>
    <x v="0"/>
    <s v="호수"/>
    <s v="조근호"/>
    <s v="낭만적인 느낌의 호수"/>
    <m/>
    <x v="4"/>
    <n v="1"/>
  </r>
  <r>
    <s v="RO08"/>
    <x v="0"/>
    <s v="향연"/>
    <s v="안기호"/>
    <s v="아름다운 벛꽃들의 향연을 구경 중인 소녀"/>
    <m/>
    <x v="5"/>
    <n v="0"/>
  </r>
  <r>
    <s v="RO09"/>
    <x v="0"/>
    <s v="겨울이야기"/>
    <s v="안기호"/>
    <s v="나갈 수 없는 밖을 아련하게 처다보는 한 사람"/>
    <m/>
    <x v="6"/>
    <n v="4.5"/>
  </r>
  <r>
    <s v="RO10"/>
    <x v="0"/>
    <s v="울림"/>
    <s v="김현숙"/>
    <s v="다양한 무늬로 꾸며진 방"/>
    <m/>
    <x v="7"/>
    <n v="4.75"/>
  </r>
  <r>
    <s v="RO11"/>
    <x v="0"/>
    <s v="Gathering Apple Blossoms"/>
    <s v="다니엘"/>
    <s v="사과 꽃이 핀 가지를 꺽고 있는 여인을 그린 그림이다."/>
    <m/>
    <x v="8"/>
    <n v="4"/>
  </r>
  <r>
    <s v="RO12"/>
    <x v="0"/>
    <s v="A Field of Flowers"/>
    <s v="다니엘"/>
    <s v="꽃밭에 핀 잡초들을 정리하고 있는 여인을 그린 그림이다."/>
    <m/>
    <x v="9"/>
    <n v="0"/>
  </r>
  <r>
    <s v="RO13"/>
    <x v="0"/>
    <s v="obsession"/>
    <s v="김양희"/>
    <s v="빨간 꽃을 그림 정물화다."/>
    <m/>
    <x v="10"/>
    <n v="0"/>
  </r>
  <r>
    <s v="RO14"/>
    <x v="0"/>
    <s v="몽환화 7-8"/>
    <s v="김희준"/>
    <s v="마치 꿈 속에 있는 꽃을 보는 듯한 몽환적인 분위기의 그림이다."/>
    <m/>
    <x v="11"/>
    <n v="2.75"/>
  </r>
  <r>
    <s v="RO15"/>
    <x v="0"/>
    <s v="선율을 타고"/>
    <s v="임영우"/>
    <s v="선율을 타듯 자유롭게 자라난 소나무"/>
    <m/>
    <x v="12"/>
    <n v="3.75"/>
  </r>
  <r>
    <s v="RO16"/>
    <x v="0"/>
    <s v="세상밖으로"/>
    <s v="김성근"/>
    <s v="바닷 속 세상을 보는 듯한 느낌을 주는 그림이다."/>
    <m/>
    <x v="13"/>
    <n v="4.5"/>
  </r>
  <r>
    <s v="SY01"/>
    <x v="1"/>
    <s v="동행"/>
    <s v="곽연"/>
    <s v="지고 있는 달을 그린 그림"/>
    <m/>
    <x v="14"/>
    <n v="0"/>
  </r>
  <r>
    <s v="SY02"/>
    <x v="1"/>
    <s v="사모곡-향기를 품다"/>
    <s v="류현자"/>
    <s v="만개한 연꽃을 그린 그림이다."/>
    <m/>
    <x v="15"/>
    <n v="3.25"/>
  </r>
  <r>
    <s v="SY03"/>
    <x v="1"/>
    <s v="설 2006_1"/>
    <s v="최경락"/>
    <s v="겨울의 눈 덮인 산을 보는듯한 느낌을 주는 그림"/>
    <m/>
    <x v="16"/>
    <n v="4.5"/>
  </r>
  <r>
    <s v="SY04"/>
    <x v="1"/>
    <s v="꽃처럼 한 철만 사랑하시렵니까"/>
    <s v="김경원"/>
    <s v="팔이 없는 구리색 여인의 동상"/>
    <m/>
    <x v="17"/>
    <n v="3.5"/>
  </r>
  <r>
    <s v="SY05"/>
    <x v="1"/>
    <s v="하늘의 여신"/>
    <s v="김경원"/>
    <s v="자기 자신을 감싸 안는 하늘의 여신"/>
    <m/>
    <x v="18"/>
    <n v="0"/>
  </r>
  <r>
    <s v="SY06"/>
    <x v="1"/>
    <s v="초록장화"/>
    <s v="손미량"/>
    <s v="초록 장화를 신은 어린 아이"/>
    <m/>
    <x v="19"/>
    <n v="0"/>
  </r>
  <r>
    <s v="SY07"/>
    <x v="1"/>
    <s v="memories-애보기"/>
    <s v="손미량"/>
    <s v="울고 있는 아이를 돌보고 있는 어머니의 추억이 담긴 사진"/>
    <m/>
    <x v="20"/>
    <n v="3.3333333333333335"/>
  </r>
  <r>
    <s v="SY08"/>
    <x v="1"/>
    <s v="고고학적 기상도"/>
    <s v="임근우"/>
    <s v="그림 설명"/>
    <m/>
    <x v="21"/>
    <n v="0"/>
  </r>
  <r>
    <s v="SY09"/>
    <x v="1"/>
    <s v="공작도시 blue0904"/>
    <s v="우무길"/>
    <s v="그림 설명"/>
    <m/>
    <x v="22"/>
    <n v="4"/>
  </r>
  <r>
    <s v="SY10"/>
    <x v="1"/>
    <s v="UTOPIA 20105"/>
    <s v="우무길"/>
    <s v="그림 설명"/>
    <m/>
    <x v="23"/>
    <n v="0"/>
  </r>
  <r>
    <s v="SY11"/>
    <x v="1"/>
    <s v="Behind Blue1"/>
    <s v="김정선"/>
    <s v="그림 설명"/>
    <m/>
    <x v="24"/>
    <n v="1"/>
  </r>
  <r>
    <s v="SY12"/>
    <x v="1"/>
    <s v="훈민정음 사색으로부터12-18"/>
    <s v="손성일"/>
    <s v="그림 설명"/>
    <m/>
    <x v="25"/>
    <n v="2.5"/>
  </r>
  <r>
    <s v="SY13"/>
    <x v="1"/>
    <s v="어린왕자가 있는 풍경"/>
    <s v="김정연"/>
    <s v="그림 설명"/>
    <m/>
    <x v="26"/>
    <n v="2.1666666666666665"/>
  </r>
  <r>
    <s v="SY14"/>
    <x v="1"/>
    <s v="Untitled 27th 2"/>
    <s v="석창우"/>
    <s v="그림 설명"/>
    <m/>
    <x v="26"/>
    <n v="2.5"/>
  </r>
  <r>
    <s v="SY15"/>
    <x v="1"/>
    <s v="귀가 열린 노인"/>
    <s v="홍윤화"/>
    <s v="그림 설명"/>
    <m/>
    <x v="27"/>
    <n v="2"/>
  </r>
  <r>
    <s v="IM01"/>
    <x v="2"/>
    <s v="애월의 하늘"/>
    <s v="신홍직"/>
    <s v="안개가 잔뜩 낀 해변의 모습"/>
    <m/>
    <x v="28"/>
    <n v="3"/>
  </r>
  <r>
    <s v="IM02"/>
    <x v="2"/>
    <s v="메트로폴리탄"/>
    <s v="신홍직"/>
    <s v="대도시의 상가를 표현한 그림"/>
    <m/>
    <x v="29"/>
    <n v="2"/>
  </r>
  <r>
    <s v="IM03"/>
    <x v="2"/>
    <s v="산티아고 가는 길 오후"/>
    <s v="백성흠"/>
    <s v="산티아고 가는 길의 오후 풍경이다."/>
    <m/>
    <x v="30"/>
    <n v="1.5"/>
  </r>
  <r>
    <s v="IM04"/>
    <x v="2"/>
    <s v="산티아고 가는 길"/>
    <s v="백성흠"/>
    <s v="그림 설명"/>
    <m/>
    <x v="31"/>
    <n v="4"/>
  </r>
  <r>
    <s v="IM05"/>
    <x v="2"/>
    <s v="자화상"/>
    <s v="빈센트"/>
    <s v="화가 본인의 얼굴을 그린 그림이다."/>
    <m/>
    <x v="32"/>
    <n v="1"/>
  </r>
  <r>
    <s v="IM06"/>
    <x v="2"/>
    <s v="별이 빛나는 밤"/>
    <s v="빈센트"/>
    <s v="그림 설명"/>
    <m/>
    <x v="33"/>
    <n v="0"/>
  </r>
  <r>
    <s v="IM07"/>
    <x v="2"/>
    <s v="The Joy(남조풍정도)"/>
    <s v="황두순"/>
    <s v="그림 설명"/>
    <m/>
    <x v="34"/>
    <n v="4"/>
  </r>
  <r>
    <s v="IM08"/>
    <x v="2"/>
    <s v="풍경"/>
    <s v="이한우"/>
    <s v="그림 설명"/>
    <m/>
    <x v="35"/>
    <n v="4.5"/>
  </r>
  <r>
    <s v="IM09"/>
    <x v="2"/>
    <s v="홍매"/>
    <s v="강남구"/>
    <s v="그림 설명"/>
    <m/>
    <x v="36"/>
    <n v="4"/>
  </r>
  <r>
    <s v="IM10"/>
    <x v="2"/>
    <s v="pine tree-올려보기"/>
    <s v="신은섭"/>
    <s v="그림 설명"/>
    <m/>
    <x v="37"/>
    <n v="0"/>
  </r>
  <r>
    <s v="IM11"/>
    <x v="2"/>
    <s v="시선"/>
    <s v="신은섭"/>
    <s v="그림 설명"/>
    <m/>
    <x v="38"/>
    <n v="3"/>
  </r>
  <r>
    <s v="IM12"/>
    <x v="2"/>
    <s v="은행나무"/>
    <s v="이상열"/>
    <s v="그림 설명"/>
    <m/>
    <x v="39"/>
    <n v="0"/>
  </r>
  <r>
    <s v="IM13"/>
    <x v="2"/>
    <s v="꽃과 사과나무"/>
    <s v="이상열"/>
    <s v="그림 설명"/>
    <m/>
    <x v="40"/>
    <n v="2"/>
  </r>
  <r>
    <s v="IM14"/>
    <x v="2"/>
    <s v="Luncheon of the Boating Party"/>
    <s v="오귀스트"/>
    <s v="그림 설명"/>
    <m/>
    <x v="41"/>
    <n v="1"/>
  </r>
  <r>
    <s v="IM15"/>
    <x v="2"/>
    <s v="Dance at Le Moulin de la Galette"/>
    <s v="오귀스트"/>
    <s v="그림 설명"/>
    <m/>
    <x v="42"/>
    <n v="3"/>
  </r>
  <r>
    <s v="IM16"/>
    <x v="2"/>
    <s v="Over there"/>
    <s v="허필석"/>
    <s v="그림 설명"/>
    <m/>
    <x v="43"/>
    <n v="2.25"/>
  </r>
  <r>
    <s v="IM17"/>
    <x v="2"/>
    <s v="Lise in a White Shawl"/>
    <s v="오귀스트"/>
    <s v="그림 설명"/>
    <m/>
    <x v="44"/>
    <n v="4"/>
  </r>
  <r>
    <s v="IM18"/>
    <x v="2"/>
    <s v="The Large Tree"/>
    <s v="폴 고갱"/>
    <s v="그림 설명"/>
    <m/>
    <x v="45"/>
    <n v="3.75"/>
  </r>
  <r>
    <s v="TR01"/>
    <x v="3"/>
    <s v="사득지란"/>
    <s v="손수용"/>
    <s v="세상의 곱고 미움 모두 받아들여 부드러운 향기 담원한 사람을 생각해본다."/>
    <m/>
    <x v="13"/>
    <n v="0"/>
  </r>
  <r>
    <s v="TR02"/>
    <x v="3"/>
    <s v="비움과 채움(복을 담다)"/>
    <s v="오관진"/>
    <s v="비어 있는 자기를 복으로 채운다는 뜻이 담긴 작품이다."/>
    <m/>
    <x v="46"/>
    <n v="0"/>
  </r>
  <r>
    <s v="TR03"/>
    <x v="3"/>
    <s v="채움과 비움"/>
    <s v="오관진"/>
    <s v="무언가를 비우고 채울 수 있는 자기의 그림"/>
    <m/>
    <x v="47"/>
    <n v="3.25"/>
  </r>
  <r>
    <s v="TR04"/>
    <x v="3"/>
    <s v="회귀"/>
    <s v="임진호"/>
    <s v="자신이 태어난 곳으로 회귀하고 있는 물고기를 표현한 작품이다."/>
    <m/>
    <x v="48"/>
    <n v="0"/>
  </r>
  <r>
    <s v="TR05"/>
    <x v="3"/>
    <s v="출토품"/>
    <s v="문홍규"/>
    <s v="가운데의 거대한 토기와 그 주변을 둘러싸고 있는 세상"/>
    <m/>
    <x v="45"/>
    <n v="0"/>
  </r>
  <r>
    <s v="TR06"/>
    <x v="3"/>
    <s v="Rumination18"/>
    <s v="신호재"/>
    <s v="그림 설명"/>
    <m/>
    <x v="49"/>
    <n v="1.5"/>
  </r>
  <r>
    <s v="TR07"/>
    <x v="3"/>
    <s v="달항아리"/>
    <s v="금보성"/>
    <s v="그림 설명"/>
    <m/>
    <x v="50"/>
    <n v="0"/>
  </r>
  <r>
    <s v="TR08"/>
    <x v="3"/>
    <s v="The Precious Message"/>
    <s v="김시현"/>
    <s v="그림 설명"/>
    <m/>
    <x v="51"/>
    <n v="3"/>
  </r>
  <r>
    <s v="TR09"/>
    <x v="3"/>
    <s v="무언"/>
    <s v="손수용"/>
    <s v="그림 설명"/>
    <m/>
    <x v="12"/>
    <n v="1.5"/>
  </r>
  <r>
    <s v="TR10"/>
    <x v="3"/>
    <s v="탐라의선계-억새바람"/>
    <s v="최형양"/>
    <s v="그림 설명"/>
    <m/>
    <x v="52"/>
    <n v="0"/>
  </r>
  <r>
    <s v="TR11"/>
    <x v="3"/>
    <s v="emotion(산수낙원)"/>
    <s v="임정아"/>
    <s v="그림 설명"/>
    <m/>
    <x v="53"/>
    <n v="0.5"/>
  </r>
  <r>
    <s v="TR12"/>
    <x v="3"/>
    <s v="행상"/>
    <s v="임병남"/>
    <s v="그림 설명"/>
    <m/>
    <x v="54"/>
    <n v="0"/>
  </r>
  <r>
    <s v="TR13"/>
    <x v="3"/>
    <s v="너와나 자유롭게"/>
    <s v="서경애"/>
    <s v="그림 설명"/>
    <m/>
    <x v="55"/>
    <n v="0"/>
  </r>
  <r>
    <s v="TR14"/>
    <x v="3"/>
    <s v="꿈 2"/>
    <s v="나옥자"/>
    <s v="그림 설명"/>
    <m/>
    <x v="56"/>
    <n v="0"/>
  </r>
  <r>
    <s v="TR15"/>
    <x v="3"/>
    <s v="황토밭 어린시절 추억"/>
    <s v="문홍규"/>
    <s v="그림 설명"/>
    <m/>
    <x v="57"/>
    <n v="0.5"/>
  </r>
  <r>
    <s v="TR16"/>
    <x v="3"/>
    <s v="고약명 전각미인병 백자점토"/>
    <s v="심재천"/>
    <s v="그림 설명"/>
    <m/>
    <x v="58"/>
    <n v="2.75"/>
  </r>
  <r>
    <s v="TR17"/>
    <x v="3"/>
    <s v="emotion(꽃피우자)"/>
    <s v="임정아"/>
    <s v="그림 설명"/>
    <m/>
    <x v="59"/>
    <n v="2.25"/>
  </r>
  <r>
    <s v="TR18"/>
    <x v="3"/>
    <s v="한글숲4"/>
    <s v="금보성"/>
    <s v="그림 설명"/>
    <m/>
    <x v="60"/>
    <n v="0"/>
  </r>
  <r>
    <s v="SU01"/>
    <x v="4"/>
    <s v="Timetraveler(시간여행자)"/>
    <s v="서정희"/>
    <s v="시간을 여행하며 여러 세계를 돌아다니는 시간여행자"/>
    <m/>
    <x v="25"/>
    <n v="0"/>
  </r>
  <r>
    <s v="SU02"/>
    <x v="4"/>
    <s v="달이 태양을 품었어요"/>
    <s v="양향옥"/>
    <s v="태양을 품은 달과 그 아래 활짝 피어난 거대한 꽃"/>
    <m/>
    <x v="61"/>
    <n v="2.5"/>
  </r>
  <r>
    <s v="SU03"/>
    <x v="4"/>
    <s v="saviour"/>
    <s v="강지웅"/>
    <s v="사람들을 악으로부터 지키기 위해 자신을 희생하신 구원자"/>
    <m/>
    <x v="62"/>
    <n v="0.5"/>
  </r>
  <r>
    <s v="SU04"/>
    <x v="4"/>
    <s v="돌로부터 2 "/>
    <s v="계낙영"/>
    <s v="모든 것들은 돌로부터 왔다는 것을 표현"/>
    <m/>
    <x v="63"/>
    <n v="0"/>
  </r>
  <r>
    <s v="SU05"/>
    <x v="4"/>
    <s v="이율배반(antinomie)"/>
    <s v="한정선"/>
    <s v="현실에는 존재할 수 없는 초현실적인 존재들을 그린 그림이다."/>
    <m/>
    <x v="64"/>
    <n v="0"/>
  </r>
  <r>
    <s v="SU06"/>
    <x v="4"/>
    <s v="Lady Wearing a Gauze Headdress"/>
    <s v="로지에"/>
    <s v="그림 설명"/>
    <m/>
    <x v="65"/>
    <n v="3.5"/>
  </r>
  <r>
    <s v="SU07"/>
    <x v="4"/>
    <s v="Portrait of Charles the Bold"/>
    <s v="로지에"/>
    <s v="그림 설명"/>
    <m/>
    <x v="66"/>
    <n v="3.1666666666666665"/>
  </r>
  <r>
    <s v="SU08"/>
    <x v="4"/>
    <s v="edge of season 2/10"/>
    <s v="권민경"/>
    <s v="그림 설명"/>
    <m/>
    <x v="67"/>
    <n v="0"/>
  </r>
  <r>
    <s v="SU09"/>
    <x v="4"/>
    <s v="Red territory"/>
    <s v="최소희"/>
    <s v="그림 설명"/>
    <m/>
    <x v="68"/>
    <n v="0"/>
  </r>
  <r>
    <s v="SU10"/>
    <x v="4"/>
    <s v="경칩"/>
    <s v="계낙영"/>
    <s v="그림 설명"/>
    <m/>
    <x v="69"/>
    <n v="3"/>
  </r>
  <r>
    <s v="SU11"/>
    <x v="4"/>
    <s v="Their space"/>
    <s v="오은정"/>
    <s v="그림 설명"/>
    <m/>
    <x v="70"/>
    <n v="4.5"/>
  </r>
  <r>
    <s v="SU12"/>
    <x v="4"/>
    <s v="regular morning 1/10"/>
    <s v="권민경"/>
    <s v="그림 설명"/>
    <m/>
    <x v="71"/>
    <n v="0"/>
  </r>
  <r>
    <s v="SU13"/>
    <x v="4"/>
    <s v="고백(confession)_참 예쁜 무의식"/>
    <s v="한정선"/>
    <s v="그림 설명"/>
    <m/>
    <x v="72"/>
    <n v="2.25"/>
  </r>
  <r>
    <s v="SU14"/>
    <x v="4"/>
    <s v="순결한 숨결"/>
    <s v="양향옥"/>
    <s v="그림 설명"/>
    <m/>
    <x v="35"/>
    <n v="0"/>
  </r>
  <r>
    <s v="SU15"/>
    <x v="4"/>
    <s v="당신이 꽃입니다"/>
    <s v="양향옥"/>
    <s v="그림 설명"/>
    <m/>
    <x v="73"/>
    <n v="0"/>
  </r>
  <r>
    <s v="SU16"/>
    <x v="4"/>
    <s v="구원을 욕망하다"/>
    <s v="강지웅"/>
    <s v="그림 설명"/>
    <m/>
    <x v="74"/>
    <n v="0"/>
  </r>
  <r>
    <s v="SU17"/>
    <x v="4"/>
    <s v="Portrait of a Young Woman"/>
    <s v="로지에"/>
    <s v="그림 설명"/>
    <m/>
    <x v="7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2" applyNumberFormats="0" applyBorderFormats="0" applyFontFormats="0" applyPatternFormats="0" applyAlignmentFormats="0" applyWidthHeightFormats="1" dataCaption="값" showMissing="0" updatedVersion="6" minRefreshableVersion="3" useAutoFormatting="1" itemPrintTitles="1" createdVersion="6" indent="0" outline="1" outlineData="1" multipleFieldFilters="0" chartFormat="6">
  <location ref="AI1:AO8" firstHeaderRow="1" firstDataRow="2" firstDataCol="1"/>
  <pivotFields count="8">
    <pivotField dataField="1" showAll="0" defaultSubtotal="0"/>
    <pivotField axis="axisCol" showAll="0" defaultSubtotal="0">
      <items count="5"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axis="axisRow" numFmtId="176" showAll="0" defaultSubtotal="0">
      <items count="6">
        <item n="1백만원 이하" x="0"/>
        <item n="1백만원대" x="1"/>
        <item n="2백만원대" x="2"/>
        <item n="3백만원대" x="3"/>
        <item n="4백만원대" x="4"/>
        <item x="5"/>
      </items>
    </pivotField>
    <pivotField showAll="0" defaultSubtota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개수 : 작품번호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showMissing="0" updatedVersion="6" minRefreshableVersion="3" useAutoFormatting="1" itemPrintTitles="1" createdVersion="6" indent="0" outline="1" outlineData="1" multipleFieldFilters="0" chartFormat="5">
  <location ref="AA1:AG3" firstHeaderRow="1" firstDataRow="2" firstDataCol="1"/>
  <pivotFields count="8">
    <pivotField dataField="1" showAll="0" defaultSubtotal="0"/>
    <pivotField axis="axisCol" showAll="0" defaultSubtotal="0">
      <items count="5"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/>
  </pivotFields>
  <rowItems count="1">
    <i/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개수 : 작품번호" fld="0" subtotal="count" baseField="0" baseItem="0"/>
  </dataFields>
  <chartFormats count="5">
    <chartFormat chart="2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D31" totalsRowShown="0" headerRowDxfId="31" dataDxfId="29" headerRowBorderDxfId="30" tableBorderDxfId="28">
  <autoFilter ref="A1:D31">
    <filterColumn colId="0" hiddenButton="1"/>
    <filterColumn colId="1" hiddenButton="1"/>
    <filterColumn colId="2" hiddenButton="1"/>
    <filterColumn colId="3" hiddenButton="1"/>
  </autoFilter>
  <tableColumns count="4">
    <tableColumn id="1" name="연번" dataDxfId="27"/>
    <tableColumn id="2" name="작품번호" dataDxfId="26"/>
    <tableColumn id="3" name="시작일" dataDxfId="25"/>
    <tableColumn id="4" name="종료일" dataDxfId="24"/>
  </tableColumns>
  <tableStyleInfo name="표 스타일 1"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1.emf"/><Relationship Id="rId4" Type="http://schemas.openxmlformats.org/officeDocument/2006/relationships/control" Target="../activeX/activeX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4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image" Target="../media/image3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50"/>
  <sheetViews>
    <sheetView showGridLines="0" tabSelected="1" topLeftCell="D1" zoomScale="85" zoomScaleNormal="85" workbookViewId="0">
      <selection activeCell="Z20" sqref="Z20"/>
    </sheetView>
  </sheetViews>
  <sheetFormatPr defaultRowHeight="16.5"/>
  <cols>
    <col min="1" max="1" width="9" style="60"/>
    <col min="2" max="29" width="9" style="23"/>
    <col min="30" max="30" width="9" style="61"/>
    <col min="31" max="31" width="9" style="58"/>
    <col min="32" max="16384" width="9" style="23"/>
  </cols>
  <sheetData>
    <row r="1" spans="1:33">
      <c r="A1" s="22"/>
      <c r="X1" s="23">
        <v>2021</v>
      </c>
      <c r="Y1" s="23">
        <v>11</v>
      </c>
      <c r="AB1" s="23" t="s">
        <v>770</v>
      </c>
      <c r="AC1" s="23" t="s">
        <v>771</v>
      </c>
      <c r="AD1" s="23" t="s">
        <v>133</v>
      </c>
      <c r="AE1" s="58" t="s">
        <v>773</v>
      </c>
      <c r="AF1" s="59" t="s">
        <v>781</v>
      </c>
      <c r="AG1" s="23" t="s">
        <v>134</v>
      </c>
    </row>
    <row r="2" spans="1:33">
      <c r="A2" s="22">
        <v>1</v>
      </c>
      <c r="V2" s="23">
        <f>RANK(AF2,$AF$2:$AF$6,0)</f>
        <v>1</v>
      </c>
      <c r="AA2" s="23" t="s">
        <v>455</v>
      </c>
      <c r="AB2" s="23" t="s">
        <v>278</v>
      </c>
      <c r="AC2" s="23" t="s">
        <v>300</v>
      </c>
      <c r="AD2" s="23" t="s">
        <v>299</v>
      </c>
      <c r="AE2" s="58">
        <v>1200000</v>
      </c>
      <c r="AF2" s="59">
        <v>4.75</v>
      </c>
      <c r="AG2" s="23" t="s">
        <v>754</v>
      </c>
    </row>
    <row r="3" spans="1:33" ht="17.25" thickBot="1">
      <c r="A3" s="22"/>
      <c r="V3" s="23">
        <f>RANK(AF3,$AF$2:$AF$6,0)</f>
        <v>2</v>
      </c>
      <c r="AA3" s="23" t="s">
        <v>441</v>
      </c>
      <c r="AB3" s="23" t="s">
        <v>279</v>
      </c>
      <c r="AC3" s="23" t="s">
        <v>318</v>
      </c>
      <c r="AD3" s="23" t="s">
        <v>319</v>
      </c>
      <c r="AE3" s="58">
        <v>4810000</v>
      </c>
      <c r="AF3" s="59">
        <v>4.5</v>
      </c>
      <c r="AG3" s="23" t="s">
        <v>755</v>
      </c>
    </row>
    <row r="4" spans="1:33">
      <c r="O4" s="69"/>
      <c r="P4" s="70"/>
      <c r="Q4" s="71"/>
      <c r="V4" s="23">
        <f>RANK(AF4,$AF$2:$AF$6,0)</f>
        <v>2</v>
      </c>
      <c r="AA4" s="23" t="s">
        <v>492</v>
      </c>
      <c r="AB4" s="23" t="s">
        <v>280</v>
      </c>
      <c r="AC4" s="23" t="s">
        <v>353</v>
      </c>
      <c r="AD4" s="23" t="s">
        <v>354</v>
      </c>
      <c r="AE4" s="58">
        <v>1850000</v>
      </c>
      <c r="AF4" s="59">
        <v>4.5</v>
      </c>
      <c r="AG4" s="23" t="s">
        <v>930</v>
      </c>
    </row>
    <row r="5" spans="1:33">
      <c r="O5" s="72"/>
      <c r="P5" s="73"/>
      <c r="Q5" s="74"/>
      <c r="R5" s="24"/>
      <c r="V5" s="23">
        <f>RANK(AF5,$AF$2:$AF$6,0)</f>
        <v>5</v>
      </c>
      <c r="AA5" s="23" t="s">
        <v>467</v>
      </c>
      <c r="AB5" s="23" t="s">
        <v>281</v>
      </c>
      <c r="AC5" s="23" t="s">
        <v>496</v>
      </c>
      <c r="AD5" s="23" t="s">
        <v>374</v>
      </c>
      <c r="AE5" s="58">
        <v>4930000</v>
      </c>
      <c r="AF5" s="59">
        <v>3.25</v>
      </c>
      <c r="AG5" s="23" t="s">
        <v>756</v>
      </c>
    </row>
    <row r="6" spans="1:33">
      <c r="O6" s="72" t="s">
        <v>983</v>
      </c>
      <c r="P6" s="73"/>
      <c r="Q6" s="74"/>
      <c r="R6" s="24"/>
      <c r="V6" s="23">
        <f>RANK(AF6,$AF$2:$AF$6,0)</f>
        <v>2</v>
      </c>
      <c r="AA6" s="23" t="s">
        <v>446</v>
      </c>
      <c r="AB6" s="23" t="s">
        <v>282</v>
      </c>
      <c r="AC6" s="23" t="s">
        <v>499</v>
      </c>
      <c r="AD6" s="23" t="s">
        <v>421</v>
      </c>
      <c r="AE6" s="58">
        <v>3210000</v>
      </c>
      <c r="AF6" s="59">
        <v>4.5</v>
      </c>
      <c r="AG6" s="23" t="s">
        <v>931</v>
      </c>
    </row>
    <row r="7" spans="1:33">
      <c r="O7" s="72"/>
      <c r="P7" s="73"/>
      <c r="Q7" s="74"/>
      <c r="R7" s="24"/>
      <c r="T7" s="25"/>
    </row>
    <row r="8" spans="1:33">
      <c r="O8" s="72"/>
      <c r="P8" s="73"/>
      <c r="Q8" s="74"/>
      <c r="R8" s="24"/>
    </row>
    <row r="9" spans="1:33" ht="17.25" thickBot="1">
      <c r="O9" s="75"/>
      <c r="P9" s="76"/>
      <c r="Q9" s="77"/>
      <c r="R9" s="24"/>
    </row>
    <row r="10" spans="1:33">
      <c r="T10" s="24"/>
    </row>
    <row r="50" spans="1:1">
      <c r="A50" s="26"/>
    </row>
  </sheetData>
  <mergeCells count="3">
    <mergeCell ref="O4:Q5"/>
    <mergeCell ref="O6:Q7"/>
    <mergeCell ref="O8:Q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9" r:id="rId4" name="ComboBox1">
          <controlPr defaultSize="0" autoLine="0" r:id="rId5">
            <anchor moveWithCells="1">
              <from>
                <xdr:col>1</xdr:col>
                <xdr:colOff>619125</xdr:colOff>
                <xdr:row>4</xdr:row>
                <xdr:rowOff>0</xdr:rowOff>
              </from>
              <to>
                <xdr:col>4</xdr:col>
                <xdr:colOff>457200</xdr:colOff>
                <xdr:row>6</xdr:row>
                <xdr:rowOff>0</xdr:rowOff>
              </to>
            </anchor>
          </controlPr>
        </control>
      </mc:Choice>
      <mc:Fallback>
        <control shapeId="1039" r:id="rId4" name="ComboBox1"/>
      </mc:Fallback>
    </mc:AlternateContent>
    <mc:AlternateContent xmlns:mc="http://schemas.openxmlformats.org/markup-compatibility/2006">
      <mc:Choice Requires="x14">
        <control shapeId="1036" r:id="rId6" name="Image5">
          <controlPr defaultSize="0" autoLine="0" r:id="rId7">
            <anchor moveWithCells="1">
              <from>
                <xdr:col>7</xdr:col>
                <xdr:colOff>333375</xdr:colOff>
                <xdr:row>19</xdr:row>
                <xdr:rowOff>19050</xdr:rowOff>
              </from>
              <to>
                <xdr:col>11</xdr:col>
                <xdr:colOff>333375</xdr:colOff>
                <xdr:row>28</xdr:row>
                <xdr:rowOff>19050</xdr:rowOff>
              </to>
            </anchor>
          </controlPr>
        </control>
      </mc:Choice>
      <mc:Fallback>
        <control shapeId="1036" r:id="rId6" name="Image5"/>
      </mc:Fallback>
    </mc:AlternateContent>
    <mc:AlternateContent xmlns:mc="http://schemas.openxmlformats.org/markup-compatibility/2006">
      <mc:Choice Requires="x14">
        <control shapeId="1034" r:id="rId8" name="Image4">
          <controlPr defaultSize="0" autoLine="0" r:id="rId9">
            <anchor moveWithCells="1">
              <from>
                <xdr:col>3</xdr:col>
                <xdr:colOff>85725</xdr:colOff>
                <xdr:row>19</xdr:row>
                <xdr:rowOff>19050</xdr:rowOff>
              </from>
              <to>
                <xdr:col>7</xdr:col>
                <xdr:colOff>85725</xdr:colOff>
                <xdr:row>28</xdr:row>
                <xdr:rowOff>19050</xdr:rowOff>
              </to>
            </anchor>
          </controlPr>
        </control>
      </mc:Choice>
      <mc:Fallback>
        <control shapeId="1034" r:id="rId8" name="Image4"/>
      </mc:Fallback>
    </mc:AlternateContent>
    <mc:AlternateContent xmlns:mc="http://schemas.openxmlformats.org/markup-compatibility/2006">
      <mc:Choice Requires="x14">
        <control shapeId="1033" r:id="rId10" name="Image3">
          <controlPr defaultSize="0" autoLine="0" r:id="rId11">
            <anchor moveWithCells="1">
              <from>
                <xdr:col>9</xdr:col>
                <xdr:colOff>466725</xdr:colOff>
                <xdr:row>7</xdr:row>
                <xdr:rowOff>0</xdr:rowOff>
              </from>
              <to>
                <xdr:col>13</xdr:col>
                <xdr:colOff>466725</xdr:colOff>
                <xdr:row>15</xdr:row>
                <xdr:rowOff>200025</xdr:rowOff>
              </to>
            </anchor>
          </controlPr>
        </control>
      </mc:Choice>
      <mc:Fallback>
        <control shapeId="1033" r:id="rId10" name="Image3"/>
      </mc:Fallback>
    </mc:AlternateContent>
    <mc:AlternateContent xmlns:mc="http://schemas.openxmlformats.org/markup-compatibility/2006">
      <mc:Choice Requires="x14">
        <control shapeId="1032" r:id="rId12" name="Image2">
          <controlPr defaultSize="0" autoLine="0" r:id="rId13">
            <anchor moveWithCells="1">
              <from>
                <xdr:col>5</xdr:col>
                <xdr:colOff>266700</xdr:colOff>
                <xdr:row>7</xdr:row>
                <xdr:rowOff>0</xdr:rowOff>
              </from>
              <to>
                <xdr:col>9</xdr:col>
                <xdr:colOff>266700</xdr:colOff>
                <xdr:row>15</xdr:row>
                <xdr:rowOff>200025</xdr:rowOff>
              </to>
            </anchor>
          </controlPr>
        </control>
      </mc:Choice>
      <mc:Fallback>
        <control shapeId="1032" r:id="rId12" name="Image2"/>
      </mc:Fallback>
    </mc:AlternateContent>
    <mc:AlternateContent xmlns:mc="http://schemas.openxmlformats.org/markup-compatibility/2006">
      <mc:Choice Requires="x14">
        <control shapeId="1031" r:id="rId14" name="Image1">
          <controlPr defaultSize="0" autoLine="0" r:id="rId15">
            <anchor moveWithCells="1">
              <from>
                <xdr:col>1</xdr:col>
                <xdr:colOff>9525</xdr:colOff>
                <xdr:row>7</xdr:row>
                <xdr:rowOff>0</xdr:rowOff>
              </from>
              <to>
                <xdr:col>5</xdr:col>
                <xdr:colOff>9525</xdr:colOff>
                <xdr:row>15</xdr:row>
                <xdr:rowOff>200025</xdr:rowOff>
              </to>
            </anchor>
          </controlPr>
        </control>
      </mc:Choice>
      <mc:Fallback>
        <control shapeId="1031" r:id="rId14" name="Image1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14</xdr:col>
                <xdr:colOff>0</xdr:colOff>
                <xdr:row>10</xdr:row>
                <xdr:rowOff>0</xdr:rowOff>
              </from>
              <to>
                <xdr:col>17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25" r:id="rId16" name="CommandButton1"/>
      </mc:Fallback>
    </mc:AlternateContent>
    <mc:AlternateContent xmlns:mc="http://schemas.openxmlformats.org/markup-compatibility/2006">
      <mc:Choice Requires="x14">
        <control shapeId="1026" r:id="rId18" name="CommandButton2">
          <controlPr defaultSize="0" autoLine="0" autoPict="0" r:id="rId19">
            <anchor moveWithCells="1">
              <from>
                <xdr:col>14</xdr:col>
                <xdr:colOff>0</xdr:colOff>
                <xdr:row>13</xdr:row>
                <xdr:rowOff>0</xdr:rowOff>
              </from>
              <to>
                <xdr:col>17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026" r:id="rId18" name="CommandButton2"/>
      </mc:Fallback>
    </mc:AlternateContent>
    <mc:AlternateContent xmlns:mc="http://schemas.openxmlformats.org/markup-compatibility/2006">
      <mc:Choice Requires="x14">
        <control shapeId="1027" r:id="rId20" name="CommandButton3">
          <controlPr defaultSize="0" disabled="1" autoLine="0" autoPict="0" r:id="rId21">
            <anchor moveWithCells="1">
              <from>
                <xdr:col>14</xdr:col>
                <xdr:colOff>0</xdr:colOff>
                <xdr:row>16</xdr:row>
                <xdr:rowOff>0</xdr:rowOff>
              </from>
              <to>
                <xdr:col>17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027" r:id="rId20" name="CommandButton3"/>
      </mc:Fallback>
    </mc:AlternateContent>
    <mc:AlternateContent xmlns:mc="http://schemas.openxmlformats.org/markup-compatibility/2006">
      <mc:Choice Requires="x14">
        <control shapeId="1028" r:id="rId22" name="CommandButton4">
          <controlPr defaultSize="0" disabled="1" autoLine="0" autoPict="0" r:id="rId23">
            <anchor moveWithCells="1">
              <from>
                <xdr:col>14</xdr:col>
                <xdr:colOff>0</xdr:colOff>
                <xdr:row>19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028" r:id="rId22" name="CommandButton4"/>
      </mc:Fallback>
    </mc:AlternateContent>
    <mc:AlternateContent xmlns:mc="http://schemas.openxmlformats.org/markup-compatibility/2006">
      <mc:Choice Requires="x14">
        <control shapeId="1029" r:id="rId24" name="CommandButton5">
          <controlPr defaultSize="0" disabled="1" autoLine="0" autoPict="0" r:id="rId25">
            <anchor moveWithCells="1">
              <from>
                <xdr:col>14</xdr:col>
                <xdr:colOff>0</xdr:colOff>
                <xdr:row>22</xdr:row>
                <xdr:rowOff>0</xdr:rowOff>
              </from>
              <to>
                <xdr:col>17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029" r:id="rId24" name="CommandButton5"/>
      </mc:Fallback>
    </mc:AlternateContent>
    <mc:AlternateContent xmlns:mc="http://schemas.openxmlformats.org/markup-compatibility/2006">
      <mc:Choice Requires="x14">
        <control shapeId="1040" r:id="rId26" name="Label1">
          <controlPr defaultSize="0" autoLine="0" autoPict="0" r:id="rId27">
            <anchor moveWithCells="1">
              <from>
                <xdr:col>1</xdr:col>
                <xdr:colOff>0</xdr:colOff>
                <xdr:row>15</xdr:row>
                <xdr:rowOff>209550</xdr:rowOff>
              </from>
              <to>
                <xdr:col>5</xdr:col>
                <xdr:colOff>0</xdr:colOff>
                <xdr:row>18</xdr:row>
                <xdr:rowOff>200025</xdr:rowOff>
              </to>
            </anchor>
          </controlPr>
        </control>
      </mc:Choice>
      <mc:Fallback>
        <control shapeId="1040" r:id="rId26" name="Label1"/>
      </mc:Fallback>
    </mc:AlternateContent>
    <mc:AlternateContent xmlns:mc="http://schemas.openxmlformats.org/markup-compatibility/2006">
      <mc:Choice Requires="x14">
        <control shapeId="1041" r:id="rId28" name="Label2">
          <controlPr defaultSize="0" autoLine="0" r:id="rId29">
            <anchor moveWithCells="1">
              <from>
                <xdr:col>5</xdr:col>
                <xdr:colOff>266700</xdr:colOff>
                <xdr:row>16</xdr:row>
                <xdr:rowOff>0</xdr:rowOff>
              </from>
              <to>
                <xdr:col>9</xdr:col>
                <xdr:colOff>266700</xdr:colOff>
                <xdr:row>18</xdr:row>
                <xdr:rowOff>200025</xdr:rowOff>
              </to>
            </anchor>
          </controlPr>
        </control>
      </mc:Choice>
      <mc:Fallback>
        <control shapeId="1041" r:id="rId28" name="Label2"/>
      </mc:Fallback>
    </mc:AlternateContent>
    <mc:AlternateContent xmlns:mc="http://schemas.openxmlformats.org/markup-compatibility/2006">
      <mc:Choice Requires="x14">
        <control shapeId="1042" r:id="rId30" name="Label3">
          <controlPr defaultSize="0" autoLine="0" r:id="rId31">
            <anchor moveWithCells="1">
              <from>
                <xdr:col>9</xdr:col>
                <xdr:colOff>476250</xdr:colOff>
                <xdr:row>16</xdr:row>
                <xdr:rowOff>0</xdr:rowOff>
              </from>
              <to>
                <xdr:col>13</xdr:col>
                <xdr:colOff>476250</xdr:colOff>
                <xdr:row>18</xdr:row>
                <xdr:rowOff>200025</xdr:rowOff>
              </to>
            </anchor>
          </controlPr>
        </control>
      </mc:Choice>
      <mc:Fallback>
        <control shapeId="1042" r:id="rId30" name="Label3"/>
      </mc:Fallback>
    </mc:AlternateContent>
    <mc:AlternateContent xmlns:mc="http://schemas.openxmlformats.org/markup-compatibility/2006">
      <mc:Choice Requires="x14">
        <control shapeId="1043" r:id="rId32" name="Label4">
          <controlPr defaultSize="0" autoLine="0" autoPict="0" r:id="rId33">
            <anchor moveWithCells="1">
              <from>
                <xdr:col>3</xdr:col>
                <xdr:colOff>85725</xdr:colOff>
                <xdr:row>28</xdr:row>
                <xdr:rowOff>38100</xdr:rowOff>
              </from>
              <to>
                <xdr:col>7</xdr:col>
                <xdr:colOff>85725</xdr:colOff>
                <xdr:row>31</xdr:row>
                <xdr:rowOff>19050</xdr:rowOff>
              </to>
            </anchor>
          </controlPr>
        </control>
      </mc:Choice>
      <mc:Fallback>
        <control shapeId="1043" r:id="rId32" name="Label4"/>
      </mc:Fallback>
    </mc:AlternateContent>
    <mc:AlternateContent xmlns:mc="http://schemas.openxmlformats.org/markup-compatibility/2006">
      <mc:Choice Requires="x14">
        <control shapeId="1044" r:id="rId34" name="Label5">
          <controlPr defaultSize="0" autoLine="0" autoPict="0" r:id="rId35">
            <anchor moveWithCells="1">
              <from>
                <xdr:col>7</xdr:col>
                <xdr:colOff>333375</xdr:colOff>
                <xdr:row>28</xdr:row>
                <xdr:rowOff>19050</xdr:rowOff>
              </from>
              <to>
                <xdr:col>11</xdr:col>
                <xdr:colOff>333375</xdr:colOff>
                <xdr:row>31</xdr:row>
                <xdr:rowOff>9525</xdr:rowOff>
              </to>
            </anchor>
          </controlPr>
        </control>
      </mc:Choice>
      <mc:Fallback>
        <control shapeId="1044" r:id="rId34" name="Label5"/>
      </mc:Fallback>
    </mc:AlternateContent>
    <mc:AlternateContent xmlns:mc="http://schemas.openxmlformats.org/markup-compatibility/2006">
      <mc:Choice Requires="x14">
        <control shapeId="1048" r:id="rId36" name="CommandButton6">
          <controlPr defaultSize="0" autoLine="0" r:id="rId37">
            <anchor moveWithCells="1">
              <from>
                <xdr:col>14</xdr:col>
                <xdr:colOff>0</xdr:colOff>
                <xdr:row>25</xdr:row>
                <xdr:rowOff>9525</xdr:rowOff>
              </from>
              <to>
                <xdr:col>17</xdr:col>
                <xdr:colOff>0</xdr:colOff>
                <xdr:row>27</xdr:row>
                <xdr:rowOff>9525</xdr:rowOff>
              </to>
            </anchor>
          </controlPr>
        </control>
      </mc:Choice>
      <mc:Fallback>
        <control shapeId="1048" r:id="rId3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44"/>
  <sheetViews>
    <sheetView topLeftCell="A22" zoomScale="85" zoomScaleNormal="85" workbookViewId="0">
      <selection activeCell="B27" sqref="B27:D27"/>
    </sheetView>
  </sheetViews>
  <sheetFormatPr defaultRowHeight="16.5"/>
  <cols>
    <col min="1" max="1" width="9" style="1"/>
    <col min="2" max="2" width="11.625" style="1" bestFit="1" customWidth="1"/>
    <col min="3" max="3" width="9" style="1"/>
    <col min="4" max="4" width="77.25" style="1" bestFit="1" customWidth="1"/>
    <col min="5" max="5" width="19.875" customWidth="1"/>
    <col min="6" max="7" width="9" style="1"/>
    <col min="11" max="19" width="9" hidden="1" customWidth="1"/>
    <col min="26" max="26" width="9" style="1"/>
  </cols>
  <sheetData>
    <row r="1" spans="1:29">
      <c r="A1" s="3" t="s">
        <v>3</v>
      </c>
      <c r="B1" s="3" t="s">
        <v>4</v>
      </c>
      <c r="C1" s="3" t="s">
        <v>8</v>
      </c>
      <c r="D1" s="3" t="s">
        <v>6</v>
      </c>
      <c r="E1" s="4" t="s">
        <v>43</v>
      </c>
      <c r="F1" s="4" t="s">
        <v>196</v>
      </c>
      <c r="G1" s="1" t="s">
        <v>288</v>
      </c>
      <c r="H1" t="s">
        <v>5</v>
      </c>
      <c r="K1" t="s">
        <v>186</v>
      </c>
      <c r="L1" t="s">
        <v>187</v>
      </c>
      <c r="M1" t="s">
        <v>186</v>
      </c>
      <c r="N1" t="s">
        <v>187</v>
      </c>
      <c r="P1" t="s">
        <v>193</v>
      </c>
      <c r="Q1" t="s">
        <v>186</v>
      </c>
      <c r="R1" t="s">
        <v>187</v>
      </c>
      <c r="S1" t="s">
        <v>192</v>
      </c>
      <c r="U1" t="s">
        <v>194</v>
      </c>
      <c r="V1" t="s">
        <v>195</v>
      </c>
      <c r="X1" t="s">
        <v>285</v>
      </c>
      <c r="Y1" s="3" t="s">
        <v>4</v>
      </c>
      <c r="Z1" s="3" t="s">
        <v>8</v>
      </c>
      <c r="AA1" s="3" t="s">
        <v>6</v>
      </c>
      <c r="AB1" s="4" t="s">
        <v>196</v>
      </c>
      <c r="AC1" s="19" t="s">
        <v>288</v>
      </c>
    </row>
    <row r="2" spans="1:29" ht="80.099999999999994" customHeight="1">
      <c r="A2" s="1">
        <v>1</v>
      </c>
      <c r="B2" s="1" t="s">
        <v>28</v>
      </c>
      <c r="C2" s="2" t="s">
        <v>14</v>
      </c>
      <c r="D2" s="1" t="s">
        <v>131</v>
      </c>
      <c r="F2" s="1">
        <v>740000</v>
      </c>
      <c r="P2" s="1">
        <v>3</v>
      </c>
      <c r="Q2" s="1" t="s">
        <v>30</v>
      </c>
      <c r="R2" s="2" t="s">
        <v>17</v>
      </c>
      <c r="S2" s="1" t="s">
        <v>33</v>
      </c>
      <c r="U2" t="str">
        <f>"*RO07*"</f>
        <v>*RO07*</v>
      </c>
      <c r="V2" t="s">
        <v>109</v>
      </c>
      <c r="X2" s="1"/>
      <c r="Y2" s="1"/>
      <c r="AA2" s="1"/>
      <c r="AB2" s="1"/>
      <c r="AC2" s="1"/>
    </row>
    <row r="3" spans="1:29" ht="80.099999999999994" customHeight="1">
      <c r="A3" s="1">
        <v>2</v>
      </c>
      <c r="B3" s="1" t="s">
        <v>29</v>
      </c>
      <c r="C3" s="2" t="s">
        <v>13</v>
      </c>
      <c r="D3" s="1" t="s">
        <v>32</v>
      </c>
      <c r="F3" s="1">
        <v>4140000</v>
      </c>
      <c r="P3" s="1">
        <v>11</v>
      </c>
      <c r="Q3" s="1" t="s">
        <v>106</v>
      </c>
      <c r="R3" s="1" t="s">
        <v>120</v>
      </c>
      <c r="S3" s="1" t="s">
        <v>170</v>
      </c>
      <c r="X3" s="1"/>
      <c r="Y3" s="1"/>
    </row>
    <row r="4" spans="1:29" ht="80.099999999999994" customHeight="1">
      <c r="A4" s="1">
        <v>3</v>
      </c>
      <c r="B4" s="1" t="s">
        <v>30</v>
      </c>
      <c r="C4" s="2" t="s">
        <v>17</v>
      </c>
      <c r="D4" s="1" t="s">
        <v>33</v>
      </c>
      <c r="F4" s="1">
        <v>1320000</v>
      </c>
      <c r="P4" s="1"/>
      <c r="Q4" s="1"/>
      <c r="R4" s="1"/>
      <c r="X4" s="1"/>
      <c r="Y4" s="1"/>
    </row>
    <row r="5" spans="1:29" ht="80.099999999999994" customHeight="1">
      <c r="A5" s="1">
        <v>4</v>
      </c>
      <c r="B5" s="1" t="s">
        <v>31</v>
      </c>
      <c r="C5" s="2" t="s">
        <v>16</v>
      </c>
      <c r="D5" s="1" t="s">
        <v>34</v>
      </c>
      <c r="F5" s="1">
        <v>2050000</v>
      </c>
      <c r="P5" s="1"/>
      <c r="Q5" s="1"/>
      <c r="R5" s="1"/>
      <c r="Y5" s="1"/>
      <c r="AA5" s="1"/>
    </row>
    <row r="6" spans="1:29" ht="80.099999999999994" customHeight="1">
      <c r="A6" s="1">
        <v>5</v>
      </c>
      <c r="B6" s="1" t="s">
        <v>95</v>
      </c>
      <c r="C6" s="2" t="s">
        <v>96</v>
      </c>
      <c r="D6" s="1" t="s">
        <v>97</v>
      </c>
      <c r="F6" s="1">
        <v>280000</v>
      </c>
      <c r="P6" s="1"/>
      <c r="Q6" s="2"/>
      <c r="R6" s="1"/>
      <c r="Y6" s="1"/>
      <c r="AA6" s="1"/>
    </row>
    <row r="7" spans="1:29" ht="80.099999999999994" customHeight="1">
      <c r="A7" s="1">
        <v>6</v>
      </c>
      <c r="B7" s="1" t="s">
        <v>101</v>
      </c>
      <c r="C7" s="1" t="s">
        <v>124</v>
      </c>
      <c r="D7" s="1" t="s">
        <v>165</v>
      </c>
      <c r="F7" s="1">
        <v>3860000</v>
      </c>
      <c r="P7" s="1"/>
      <c r="Q7" s="1"/>
      <c r="R7" s="1"/>
      <c r="Y7" s="1"/>
      <c r="AA7" s="1"/>
    </row>
    <row r="8" spans="1:29" ht="80.099999999999994" customHeight="1">
      <c r="A8" s="1">
        <v>7</v>
      </c>
      <c r="B8" s="1" t="s">
        <v>102</v>
      </c>
      <c r="C8" s="1" t="s">
        <v>120</v>
      </c>
      <c r="D8" s="1" t="s">
        <v>166</v>
      </c>
      <c r="F8" s="1">
        <v>1780000</v>
      </c>
      <c r="P8" s="1"/>
      <c r="Q8" s="1"/>
      <c r="R8" s="1"/>
      <c r="Y8" s="1"/>
      <c r="AA8" s="1"/>
    </row>
    <row r="9" spans="1:29" ht="80.099999999999994" customHeight="1">
      <c r="A9" s="1">
        <v>8</v>
      </c>
      <c r="B9" s="1" t="s">
        <v>103</v>
      </c>
      <c r="C9" s="1" t="s">
        <v>14</v>
      </c>
      <c r="D9" s="1" t="s">
        <v>167</v>
      </c>
      <c r="F9" s="1">
        <v>720000</v>
      </c>
      <c r="P9" s="1"/>
      <c r="Q9" s="1"/>
      <c r="R9" s="1"/>
      <c r="Y9" s="1"/>
      <c r="AA9" s="1"/>
    </row>
    <row r="10" spans="1:29" ht="80.099999999999994" customHeight="1">
      <c r="A10" s="1">
        <v>9</v>
      </c>
      <c r="B10" s="1" t="s">
        <v>104</v>
      </c>
      <c r="C10" s="1" t="s">
        <v>126</v>
      </c>
      <c r="D10" s="1" t="s">
        <v>168</v>
      </c>
      <c r="F10" s="1">
        <v>3670000</v>
      </c>
      <c r="P10" s="1"/>
      <c r="Q10" s="1"/>
      <c r="R10" s="1"/>
      <c r="Y10" s="1"/>
      <c r="AA10" s="1"/>
    </row>
    <row r="11" spans="1:29" ht="80.099999999999994" customHeight="1">
      <c r="A11" s="1">
        <v>10</v>
      </c>
      <c r="B11" s="1" t="s">
        <v>105</v>
      </c>
      <c r="C11" s="1" t="s">
        <v>123</v>
      </c>
      <c r="D11" s="1" t="s">
        <v>169</v>
      </c>
      <c r="F11" s="1">
        <v>3570000</v>
      </c>
      <c r="P11" s="1"/>
      <c r="Q11" s="1"/>
      <c r="R11" s="1"/>
      <c r="Y11" s="1"/>
      <c r="AA11" s="1"/>
    </row>
    <row r="12" spans="1:29" ht="80.099999999999994" customHeight="1">
      <c r="A12" s="1">
        <v>11</v>
      </c>
      <c r="B12" s="1" t="s">
        <v>106</v>
      </c>
      <c r="C12" s="1" t="s">
        <v>120</v>
      </c>
      <c r="D12" s="1" t="s">
        <v>170</v>
      </c>
      <c r="F12" s="1">
        <v>1070000</v>
      </c>
      <c r="P12" s="1"/>
      <c r="Q12" s="1"/>
      <c r="R12" s="1"/>
      <c r="Y12" s="1"/>
      <c r="AA12" s="1"/>
    </row>
    <row r="13" spans="1:29" ht="80.099999999999994" customHeight="1">
      <c r="A13" s="1">
        <v>12</v>
      </c>
      <c r="B13" s="1" t="s">
        <v>107</v>
      </c>
      <c r="C13" s="1" t="s">
        <v>124</v>
      </c>
      <c r="D13" s="1" t="s">
        <v>171</v>
      </c>
      <c r="F13" s="1">
        <v>4460000</v>
      </c>
      <c r="P13" s="1"/>
      <c r="Q13" s="1"/>
      <c r="R13" s="1"/>
      <c r="Y13" s="1"/>
      <c r="AA13" s="1"/>
    </row>
    <row r="14" spans="1:29" ht="80.099999999999994" customHeight="1">
      <c r="A14" s="1">
        <v>13</v>
      </c>
      <c r="B14" s="1" t="s">
        <v>122</v>
      </c>
      <c r="C14" s="1" t="s">
        <v>125</v>
      </c>
      <c r="D14" s="1" t="s">
        <v>172</v>
      </c>
      <c r="F14" s="1">
        <v>2140000</v>
      </c>
      <c r="P14" s="1"/>
      <c r="Q14" s="1"/>
      <c r="R14" s="1"/>
      <c r="Y14" s="1"/>
      <c r="AA14" s="1"/>
    </row>
    <row r="15" spans="1:29" ht="80.099999999999994" customHeight="1">
      <c r="A15" s="1">
        <v>14</v>
      </c>
      <c r="B15" s="1" t="s">
        <v>108</v>
      </c>
      <c r="C15" s="1" t="s">
        <v>127</v>
      </c>
      <c r="D15" s="1" t="s">
        <v>173</v>
      </c>
      <c r="F15" s="1">
        <v>4960000</v>
      </c>
      <c r="P15" s="1"/>
      <c r="Q15" s="1"/>
      <c r="R15" s="1"/>
      <c r="Y15" s="1"/>
      <c r="AA15" s="1"/>
    </row>
    <row r="16" spans="1:29" ht="80.099999999999994" customHeight="1">
      <c r="A16" s="1">
        <v>15</v>
      </c>
      <c r="B16" s="1" t="s">
        <v>109</v>
      </c>
      <c r="C16" s="1" t="s">
        <v>124</v>
      </c>
      <c r="D16" s="1" t="s">
        <v>174</v>
      </c>
      <c r="F16" s="1">
        <v>4270000</v>
      </c>
      <c r="P16" s="1"/>
      <c r="Q16" s="1"/>
      <c r="R16" s="1"/>
      <c r="Y16" s="1"/>
      <c r="AA16" s="1"/>
    </row>
    <row r="17" spans="1:27" ht="80.099999999999994" customHeight="1">
      <c r="A17" s="1">
        <v>16</v>
      </c>
      <c r="B17" s="1" t="s">
        <v>110</v>
      </c>
      <c r="C17" s="1" t="s">
        <v>125</v>
      </c>
      <c r="D17" s="1" t="s">
        <v>175</v>
      </c>
      <c r="F17" s="1">
        <v>3440000</v>
      </c>
      <c r="P17" s="1"/>
      <c r="Q17" s="1"/>
      <c r="R17" s="1"/>
      <c r="Y17" s="1"/>
      <c r="AA17" s="1"/>
    </row>
    <row r="18" spans="1:27" ht="80.099999999999994" customHeight="1">
      <c r="A18" s="1">
        <v>17</v>
      </c>
      <c r="B18" s="1" t="s">
        <v>111</v>
      </c>
      <c r="C18" s="1" t="s">
        <v>120</v>
      </c>
      <c r="D18" s="1" t="s">
        <v>176</v>
      </c>
      <c r="F18" s="1">
        <v>1280000</v>
      </c>
      <c r="P18" s="1"/>
      <c r="Q18" s="1"/>
      <c r="R18" s="1"/>
      <c r="Y18" s="1"/>
      <c r="AA18" s="1"/>
    </row>
    <row r="19" spans="1:27" ht="80.099999999999994" customHeight="1">
      <c r="A19" s="1">
        <v>18</v>
      </c>
      <c r="B19" s="1" t="s">
        <v>112</v>
      </c>
      <c r="C19" s="1" t="s">
        <v>121</v>
      </c>
      <c r="D19" s="1" t="s">
        <v>177</v>
      </c>
      <c r="F19" s="1">
        <v>180000</v>
      </c>
      <c r="P19" s="1"/>
      <c r="Q19" s="1"/>
      <c r="R19" s="1"/>
      <c r="Y19" s="1"/>
      <c r="AA19" s="1"/>
    </row>
    <row r="20" spans="1:27" ht="80.099999999999994" customHeight="1">
      <c r="A20" s="1">
        <v>19</v>
      </c>
      <c r="B20" s="1" t="s">
        <v>113</v>
      </c>
      <c r="C20" s="1" t="s">
        <v>125</v>
      </c>
      <c r="D20" s="1" t="s">
        <v>178</v>
      </c>
      <c r="F20" s="1">
        <v>3670000</v>
      </c>
      <c r="P20" s="1"/>
      <c r="Q20" s="1"/>
      <c r="R20" s="1"/>
      <c r="X20" s="1"/>
      <c r="Y20" s="1"/>
      <c r="AA20" s="1"/>
    </row>
    <row r="21" spans="1:27" ht="80.099999999999994" customHeight="1">
      <c r="A21" s="1">
        <v>20</v>
      </c>
      <c r="B21" s="1" t="s">
        <v>114</v>
      </c>
      <c r="C21" s="1" t="s">
        <v>128</v>
      </c>
      <c r="D21" s="1" t="s">
        <v>179</v>
      </c>
      <c r="F21" s="1">
        <v>860000</v>
      </c>
      <c r="P21" s="1"/>
      <c r="Q21" s="1"/>
      <c r="R21" s="1"/>
      <c r="X21" s="1"/>
      <c r="Y21" s="1"/>
      <c r="AA21" s="1"/>
    </row>
    <row r="22" spans="1:27" ht="80.099999999999994" customHeight="1">
      <c r="A22" s="1">
        <v>21</v>
      </c>
      <c r="B22" s="1" t="s">
        <v>115</v>
      </c>
      <c r="C22" s="1" t="s">
        <v>13</v>
      </c>
      <c r="D22" s="1" t="s">
        <v>180</v>
      </c>
      <c r="F22" s="1">
        <v>2500000</v>
      </c>
      <c r="P22" s="1"/>
      <c r="Q22" s="1"/>
      <c r="R22" s="1"/>
      <c r="X22" s="1"/>
      <c r="Y22" s="1"/>
      <c r="AA22" s="1"/>
    </row>
    <row r="23" spans="1:27" ht="80.099999999999994" customHeight="1">
      <c r="A23" s="1">
        <v>22</v>
      </c>
      <c r="B23" s="1" t="s">
        <v>116</v>
      </c>
      <c r="C23" s="1" t="s">
        <v>129</v>
      </c>
      <c r="D23" s="1" t="s">
        <v>181</v>
      </c>
      <c r="F23" s="1">
        <v>460000</v>
      </c>
      <c r="P23" s="1"/>
      <c r="Q23" s="1"/>
      <c r="R23" s="1"/>
      <c r="X23" s="1"/>
      <c r="Y23" s="1"/>
      <c r="AA23" s="1"/>
    </row>
    <row r="24" spans="1:27" ht="80.099999999999994" customHeight="1">
      <c r="A24" s="1">
        <v>23</v>
      </c>
      <c r="B24" s="1" t="s">
        <v>117</v>
      </c>
      <c r="C24" s="1" t="s">
        <v>120</v>
      </c>
      <c r="D24" s="1" t="s">
        <v>182</v>
      </c>
      <c r="F24" s="1">
        <v>1220000</v>
      </c>
      <c r="P24" s="1"/>
      <c r="Q24" s="1"/>
      <c r="R24" s="1"/>
      <c r="X24" s="1"/>
      <c r="Y24" s="1"/>
      <c r="AA24" s="1"/>
    </row>
    <row r="25" spans="1:27" ht="80.099999999999994" customHeight="1">
      <c r="A25" s="1">
        <v>24</v>
      </c>
      <c r="B25" s="1" t="s">
        <v>130</v>
      </c>
      <c r="C25" s="1" t="s">
        <v>14</v>
      </c>
      <c r="D25" s="1" t="s">
        <v>183</v>
      </c>
      <c r="F25" s="1">
        <v>3150000</v>
      </c>
      <c r="P25" s="1"/>
      <c r="Q25" s="1"/>
      <c r="R25" s="1"/>
      <c r="X25" s="1"/>
      <c r="Y25" s="1"/>
      <c r="AA25" s="1"/>
    </row>
    <row r="26" spans="1:27" ht="80.099999999999994" customHeight="1">
      <c r="A26" s="1">
        <v>25</v>
      </c>
      <c r="B26" s="1" t="s">
        <v>118</v>
      </c>
      <c r="C26" s="1" t="s">
        <v>119</v>
      </c>
      <c r="D26" s="12" t="s">
        <v>185</v>
      </c>
      <c r="F26" s="1">
        <v>4720000</v>
      </c>
      <c r="P26" s="1"/>
      <c r="Q26" s="1"/>
      <c r="R26" s="12"/>
      <c r="X26" s="1"/>
      <c r="Y26" s="1"/>
      <c r="AA26" s="12"/>
    </row>
    <row r="27" spans="1:27" ht="80.099999999999994" customHeight="1">
      <c r="A27" s="1">
        <v>26</v>
      </c>
      <c r="X27" s="1"/>
    </row>
    <row r="28" spans="1:27">
      <c r="X28" s="1"/>
    </row>
    <row r="29" spans="1:27">
      <c r="X29" s="1"/>
    </row>
    <row r="30" spans="1:27">
      <c r="X30" s="1"/>
    </row>
    <row r="31" spans="1:27">
      <c r="X31" s="1"/>
    </row>
    <row r="32" spans="1:27">
      <c r="X32" s="1"/>
    </row>
    <row r="33" spans="24:24">
      <c r="X33" s="1"/>
    </row>
    <row r="34" spans="24:24">
      <c r="X34" s="1"/>
    </row>
    <row r="35" spans="24:24">
      <c r="X35" s="1"/>
    </row>
    <row r="36" spans="24:24">
      <c r="X36" s="1"/>
    </row>
    <row r="37" spans="24:24">
      <c r="X37" s="1"/>
    </row>
    <row r="38" spans="24:24">
      <c r="X38" s="1"/>
    </row>
    <row r="39" spans="24:24">
      <c r="X39" s="1"/>
    </row>
    <row r="40" spans="24:24">
      <c r="X40" s="1"/>
    </row>
    <row r="41" spans="24:24">
      <c r="X41" s="1"/>
    </row>
    <row r="42" spans="24:24">
      <c r="X42" s="1"/>
    </row>
    <row r="43" spans="24:24">
      <c r="X43" s="1"/>
    </row>
    <row r="44" spans="24:24">
      <c r="X44" s="1"/>
    </row>
  </sheetData>
  <phoneticPr fontId="1" type="noConversion"/>
  <conditionalFormatting sqref="A1:F26 Y1:AC1 A28:F1048576 A27 E27:F27">
    <cfRule type="expression" dxfId="54" priority="21">
      <formula>A1&lt;&gt;""</formula>
    </cfRule>
  </conditionalFormatting>
  <conditionalFormatting sqref="X20:X44">
    <cfRule type="expression" dxfId="53" priority="1">
      <formula>X20&lt;&gt;""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211" r:id="rId4" name="CommandButton1">
          <controlPr defaultSize="0" autoFill="0"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209550</xdr:rowOff>
              </to>
            </anchor>
          </controlPr>
        </control>
      </mc:Choice>
      <mc:Fallback>
        <control shapeId="3211" r:id="rId4" name="CommandButton1"/>
      </mc:Fallback>
    </mc:AlternateContent>
    <mc:AlternateContent xmlns:mc="http://schemas.openxmlformats.org/markup-compatibility/2006">
      <mc:Choice Requires="x14">
        <control shapeId="3989" r:id="rId6" name="CommandButton2">
          <controlPr defaultSize="0" autoFill="0" autoLine="0" r:id="rId7">
            <anchor moveWithCells="1">
              <from>
                <xdr:col>7</xdr:col>
                <xdr:colOff>0</xdr:colOff>
                <xdr:row>1</xdr:row>
                <xdr:rowOff>304800</xdr:rowOff>
              </from>
              <to>
                <xdr:col>9</xdr:col>
                <xdr:colOff>0</xdr:colOff>
                <xdr:row>1</xdr:row>
                <xdr:rowOff>723900</xdr:rowOff>
              </to>
            </anchor>
          </controlPr>
        </control>
      </mc:Choice>
      <mc:Fallback>
        <control shapeId="3989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8"/>
  <sheetViews>
    <sheetView workbookViewId="0">
      <selection activeCell="B31" sqref="B31"/>
    </sheetView>
  </sheetViews>
  <sheetFormatPr defaultRowHeight="16.5"/>
  <cols>
    <col min="1" max="1" width="9" style="1"/>
    <col min="2" max="2" width="11" style="1" bestFit="1" customWidth="1"/>
    <col min="3" max="3" width="9" style="1"/>
    <col min="4" max="4" width="9" style="16"/>
    <col min="7" max="7" width="9" customWidth="1"/>
    <col min="8" max="8" width="11" customWidth="1"/>
    <col min="9" max="9" width="9" customWidth="1"/>
    <col min="10" max="10" width="9" style="5" customWidth="1"/>
  </cols>
  <sheetData>
    <row r="1" spans="1:10">
      <c r="A1" s="11" t="s">
        <v>132</v>
      </c>
      <c r="B1" s="11" t="s">
        <v>133</v>
      </c>
      <c r="C1" s="11" t="s">
        <v>134</v>
      </c>
      <c r="D1" s="13" t="s">
        <v>135</v>
      </c>
      <c r="G1" s="3" t="s">
        <v>7</v>
      </c>
      <c r="H1" s="3" t="s">
        <v>4</v>
      </c>
      <c r="I1" s="3" t="s">
        <v>8</v>
      </c>
      <c r="J1" s="17" t="s">
        <v>11</v>
      </c>
    </row>
    <row r="2" spans="1:10">
      <c r="A2" s="2">
        <f t="shared" ref="A2:A26" si="0">RANK(D2, D:D, 0)</f>
        <v>1</v>
      </c>
      <c r="B2" s="2" t="s">
        <v>144</v>
      </c>
      <c r="C2" s="2" t="s">
        <v>145</v>
      </c>
      <c r="D2" s="14">
        <v>0</v>
      </c>
      <c r="G2" s="1">
        <f t="shared" ref="G2:G26" si="1">RANK(J2,J:J,0)</f>
        <v>1</v>
      </c>
      <c r="H2" s="1" t="s">
        <v>28</v>
      </c>
      <c r="I2" s="2" t="s">
        <v>14</v>
      </c>
      <c r="J2" s="16">
        <f>IFERROR(AVERAGEIF(작품평!B:B,SUM(('작품-구버전'!B:B=H2)*('작품-구버전'!C:C=I2)*'작품-구버전'!A:A),작품평!$D:$D),0)</f>
        <v>0</v>
      </c>
    </row>
    <row r="3" spans="1:10">
      <c r="A3" s="18">
        <f t="shared" si="0"/>
        <v>1</v>
      </c>
      <c r="B3" s="18" t="s">
        <v>151</v>
      </c>
      <c r="C3" s="2" t="s">
        <v>145</v>
      </c>
      <c r="D3" s="15">
        <v>0</v>
      </c>
      <c r="G3" s="1">
        <f t="shared" si="1"/>
        <v>1</v>
      </c>
      <c r="H3" s="1" t="s">
        <v>29</v>
      </c>
      <c r="I3" s="2" t="s">
        <v>13</v>
      </c>
      <c r="J3" s="16">
        <f>IFERROR(AVERAGEIF(작품평!B:B,SUM(('작품-구버전'!B:B=H3)*('작품-구버전'!C:C=I3)*'작품-구버전'!A:A),작품평!$D:$D),0)</f>
        <v>0</v>
      </c>
    </row>
    <row r="4" spans="1:10">
      <c r="A4" s="18">
        <f t="shared" si="0"/>
        <v>1</v>
      </c>
      <c r="B4" s="18" t="s">
        <v>154</v>
      </c>
      <c r="C4" s="2" t="s">
        <v>145</v>
      </c>
      <c r="D4" s="15">
        <v>0</v>
      </c>
      <c r="G4" s="1">
        <f t="shared" si="1"/>
        <v>1</v>
      </c>
      <c r="H4" s="1" t="s">
        <v>30</v>
      </c>
      <c r="I4" s="2" t="s">
        <v>17</v>
      </c>
      <c r="J4" s="16">
        <f>IFERROR(AVERAGEIF(작품평!B:B,SUM(('작품-구버전'!B:B=H4)*('작품-구버전'!C:C=I4)*'작품-구버전'!A:A),작품평!$D:$D),0)</f>
        <v>0</v>
      </c>
    </row>
    <row r="5" spans="1:10">
      <c r="A5" s="18">
        <f t="shared" si="0"/>
        <v>1</v>
      </c>
      <c r="B5" s="18" t="s">
        <v>138</v>
      </c>
      <c r="C5" s="2" t="s">
        <v>139</v>
      </c>
      <c r="D5" s="15">
        <v>0</v>
      </c>
      <c r="G5" s="1">
        <f t="shared" si="1"/>
        <v>1</v>
      </c>
      <c r="H5" s="1" t="s">
        <v>31</v>
      </c>
      <c r="I5" s="2" t="s">
        <v>16</v>
      </c>
      <c r="J5" s="16">
        <f>IFERROR(AVERAGEIF(작품평!B:B,SUM(('작품-구버전'!B:B=H5)*('작품-구버전'!C:C=I5)*'작품-구버전'!A:A),작품평!$D:$D),0)</f>
        <v>0</v>
      </c>
    </row>
    <row r="6" spans="1:10">
      <c r="A6" s="20">
        <f t="shared" si="0"/>
        <v>1</v>
      </c>
      <c r="B6" s="20" t="s">
        <v>160</v>
      </c>
      <c r="C6" s="2" t="s">
        <v>139</v>
      </c>
      <c r="D6" s="15">
        <v>0</v>
      </c>
      <c r="G6" s="1">
        <f t="shared" si="1"/>
        <v>1</v>
      </c>
      <c r="H6" s="1" t="s">
        <v>95</v>
      </c>
      <c r="I6" s="2" t="s">
        <v>96</v>
      </c>
      <c r="J6" s="16">
        <f>IFERROR(AVERAGEIF(작품평!B:B,SUM(('작품-구버전'!B:B=H6)*('작품-구버전'!C:C=I6)*'작품-구버전'!A:A),작품평!$D:$D),0)</f>
        <v>0</v>
      </c>
    </row>
    <row r="7" spans="1:10">
      <c r="A7" s="20">
        <f t="shared" si="0"/>
        <v>1</v>
      </c>
      <c r="B7" s="20" t="s">
        <v>136</v>
      </c>
      <c r="C7" s="2" t="s">
        <v>137</v>
      </c>
      <c r="D7" s="15">
        <v>0</v>
      </c>
      <c r="G7" s="1">
        <f t="shared" si="1"/>
        <v>1</v>
      </c>
      <c r="H7" s="1" t="s">
        <v>101</v>
      </c>
      <c r="I7" s="9" t="s">
        <v>58</v>
      </c>
      <c r="J7" s="16">
        <f>IFERROR(AVERAGEIF(작품평!B:B,SUM(('작품-구버전'!B:B=H7)*('작품-구버전'!C:C=I7)*'작품-구버전'!A:A),작품평!$D:$D),0)</f>
        <v>0</v>
      </c>
    </row>
    <row r="8" spans="1:10">
      <c r="A8" s="18">
        <f t="shared" si="0"/>
        <v>1</v>
      </c>
      <c r="B8" s="18" t="s">
        <v>147</v>
      </c>
      <c r="C8" s="18" t="s">
        <v>137</v>
      </c>
      <c r="D8" s="15">
        <v>0</v>
      </c>
      <c r="G8" s="1">
        <f t="shared" si="1"/>
        <v>1</v>
      </c>
      <c r="H8" s="1" t="s">
        <v>102</v>
      </c>
      <c r="I8" s="9" t="s">
        <v>120</v>
      </c>
      <c r="J8" s="16">
        <f>IFERROR(AVERAGEIF(작품평!B:B,SUM(('작품-구버전'!B:B=H8)*('작품-구버전'!C:C=I8)*'작품-구버전'!A:A),작품평!$D:$D),0)</f>
        <v>0</v>
      </c>
    </row>
    <row r="9" spans="1:10">
      <c r="A9" s="18">
        <f t="shared" si="0"/>
        <v>1</v>
      </c>
      <c r="B9" s="18" t="s">
        <v>286</v>
      </c>
      <c r="C9" s="18" t="s">
        <v>137</v>
      </c>
      <c r="D9" s="15">
        <v>0</v>
      </c>
      <c r="G9" s="1">
        <f t="shared" si="1"/>
        <v>1</v>
      </c>
      <c r="H9" s="1" t="s">
        <v>103</v>
      </c>
      <c r="I9" s="1" t="s">
        <v>14</v>
      </c>
      <c r="J9" s="16">
        <f>IFERROR(AVERAGEIF(작품평!B:B,SUM(('작품-구버전'!B:B=H9)*('작품-구버전'!C:C=I9)*'작품-구버전'!A:A),작품평!$D:$D),0)</f>
        <v>0</v>
      </c>
    </row>
    <row r="10" spans="1:10">
      <c r="A10" s="1">
        <f t="shared" si="0"/>
        <v>1</v>
      </c>
      <c r="B10" s="1" t="s">
        <v>148</v>
      </c>
      <c r="C10" s="18" t="s">
        <v>44</v>
      </c>
      <c r="D10" s="16">
        <v>0</v>
      </c>
      <c r="G10" s="1">
        <f t="shared" si="1"/>
        <v>1</v>
      </c>
      <c r="H10" s="1" t="s">
        <v>104</v>
      </c>
      <c r="I10" s="1" t="s">
        <v>126</v>
      </c>
      <c r="J10" s="16">
        <f>IFERROR(AVERAGEIF(작품평!B:B,SUM(('작품-구버전'!B:B=H10)*('작품-구버전'!C:C=I10)*'작품-구버전'!A:A),작품평!$D:$D),0)</f>
        <v>0</v>
      </c>
    </row>
    <row r="11" spans="1:10">
      <c r="A11" s="1">
        <f t="shared" si="0"/>
        <v>1</v>
      </c>
      <c r="B11" s="1" t="s">
        <v>95</v>
      </c>
      <c r="C11" s="20" t="s">
        <v>96</v>
      </c>
      <c r="D11" s="16">
        <v>0</v>
      </c>
      <c r="G11" s="1">
        <f t="shared" si="1"/>
        <v>1</v>
      </c>
      <c r="H11" s="1" t="s">
        <v>105</v>
      </c>
      <c r="I11" s="1" t="s">
        <v>16</v>
      </c>
      <c r="J11" s="16">
        <f>IFERROR(AVERAGEIF(작품평!B:B,SUM(('작품-구버전'!B:B=H11)*('작품-구버전'!C:C=I11)*'작품-구버전'!A:A),작품평!$D:$D),0)</f>
        <v>0</v>
      </c>
    </row>
    <row r="12" spans="1:10">
      <c r="A12" s="20">
        <f t="shared" si="0"/>
        <v>1</v>
      </c>
      <c r="B12" s="20" t="s">
        <v>163</v>
      </c>
      <c r="C12" s="20" t="s">
        <v>96</v>
      </c>
      <c r="D12" s="15">
        <v>0</v>
      </c>
      <c r="G12" s="1">
        <f t="shared" si="1"/>
        <v>1</v>
      </c>
      <c r="H12" s="1" t="s">
        <v>106</v>
      </c>
      <c r="I12" s="1" t="s">
        <v>120</v>
      </c>
      <c r="J12" s="16">
        <f>IFERROR(AVERAGEIF(작품평!B:B,SUM(('작품-구버전'!B:B=H12)*('작품-구버전'!C:C=I12)*'작품-구버전'!A:A),작품평!$D:$D),0)</f>
        <v>0</v>
      </c>
    </row>
    <row r="13" spans="1:10">
      <c r="A13" s="1">
        <f t="shared" si="0"/>
        <v>1</v>
      </c>
      <c r="B13" s="1" t="s">
        <v>152</v>
      </c>
      <c r="C13" s="1" t="s">
        <v>45</v>
      </c>
      <c r="D13" s="16">
        <v>0</v>
      </c>
      <c r="G13" s="1">
        <f t="shared" si="1"/>
        <v>1</v>
      </c>
      <c r="H13" s="1" t="s">
        <v>107</v>
      </c>
      <c r="I13" s="1" t="s">
        <v>58</v>
      </c>
      <c r="J13" s="16">
        <f>IFERROR(AVERAGEIF(작품평!B:B,SUM(('작품-구버전'!B:B=H13)*('작품-구버전'!C:C=I13)*'작품-구버전'!A:A),작품평!$D:$D),0)</f>
        <v>0</v>
      </c>
    </row>
    <row r="14" spans="1:10">
      <c r="A14" s="20">
        <f t="shared" si="0"/>
        <v>1</v>
      </c>
      <c r="B14" s="20" t="s">
        <v>155</v>
      </c>
      <c r="C14" s="20" t="s">
        <v>45</v>
      </c>
      <c r="D14" s="15">
        <v>0</v>
      </c>
      <c r="G14" s="1">
        <f t="shared" si="1"/>
        <v>1</v>
      </c>
      <c r="H14" s="1" t="s">
        <v>122</v>
      </c>
      <c r="I14" s="1" t="s">
        <v>125</v>
      </c>
      <c r="J14" s="16">
        <f>IFERROR(AVERAGEIF(작품평!B:B,SUM(('작품-구버전'!B:B=H14)*('작품-구버전'!C:C=I14)*'작품-구버전'!A:A),작품평!$D:$D),0)</f>
        <v>0</v>
      </c>
    </row>
    <row r="15" spans="1:10">
      <c r="A15" s="18">
        <f t="shared" si="0"/>
        <v>1</v>
      </c>
      <c r="B15" s="18" t="s">
        <v>158</v>
      </c>
      <c r="C15" s="18" t="s">
        <v>45</v>
      </c>
      <c r="D15" s="15">
        <v>0</v>
      </c>
      <c r="G15" s="1">
        <f t="shared" si="1"/>
        <v>1</v>
      </c>
      <c r="H15" s="1" t="s">
        <v>108</v>
      </c>
      <c r="I15" s="1" t="s">
        <v>127</v>
      </c>
      <c r="J15" s="16">
        <f>IFERROR(AVERAGEIF(작품평!B:B,SUM(('작품-구버전'!B:B=H15)*('작품-구버전'!C:C=I15)*'작품-구버전'!A:A),작품평!$D:$D),0)</f>
        <v>0</v>
      </c>
    </row>
    <row r="16" spans="1:10">
      <c r="A16" s="18">
        <f t="shared" si="0"/>
        <v>1</v>
      </c>
      <c r="B16" s="18" t="s">
        <v>142</v>
      </c>
      <c r="C16" s="20" t="s">
        <v>143</v>
      </c>
      <c r="D16" s="15">
        <v>0</v>
      </c>
      <c r="G16" s="1">
        <f t="shared" si="1"/>
        <v>1</v>
      </c>
      <c r="H16" s="1" t="s">
        <v>109</v>
      </c>
      <c r="I16" s="9" t="s">
        <v>58</v>
      </c>
      <c r="J16" s="16">
        <f>IFERROR(AVERAGEIF(작품평!B:B,SUM(('작품-구버전'!B:B=H16)*('작품-구버전'!C:C=I16)*'작품-구버전'!A:A),작품평!$D:$D),0)</f>
        <v>0</v>
      </c>
    </row>
    <row r="17" spans="1:10">
      <c r="A17" s="20">
        <f t="shared" si="0"/>
        <v>1</v>
      </c>
      <c r="B17" s="20" t="s">
        <v>149</v>
      </c>
      <c r="C17" s="20" t="s">
        <v>143</v>
      </c>
      <c r="D17" s="15">
        <v>0</v>
      </c>
      <c r="G17" s="1">
        <f t="shared" si="1"/>
        <v>1</v>
      </c>
      <c r="H17" s="1" t="s">
        <v>110</v>
      </c>
      <c r="I17" s="1" t="s">
        <v>125</v>
      </c>
      <c r="J17" s="16">
        <f>IFERROR(AVERAGEIF(작품평!B:B,SUM(('작품-구버전'!B:B=H17)*('작품-구버전'!C:C=I17)*'작품-구버전'!A:A),작품평!$D:$D),0)</f>
        <v>0</v>
      </c>
    </row>
    <row r="18" spans="1:10">
      <c r="A18" s="18">
        <f t="shared" si="0"/>
        <v>1</v>
      </c>
      <c r="B18" s="18" t="s">
        <v>159</v>
      </c>
      <c r="C18" s="18" t="s">
        <v>50</v>
      </c>
      <c r="D18" s="15">
        <v>0</v>
      </c>
      <c r="G18" s="1">
        <f t="shared" si="1"/>
        <v>1</v>
      </c>
      <c r="H18" s="1" t="s">
        <v>111</v>
      </c>
      <c r="I18" s="1" t="s">
        <v>120</v>
      </c>
      <c r="J18" s="16">
        <f>IFERROR(AVERAGEIF(작품평!B:B,SUM(('작품-구버전'!B:B=H18)*('작품-구버전'!C:C=I18)*'작품-구버전'!A:A),작품평!$D:$D),0)</f>
        <v>0</v>
      </c>
    </row>
    <row r="19" spans="1:10">
      <c r="A19" s="18">
        <f t="shared" si="0"/>
        <v>1</v>
      </c>
      <c r="B19" s="18" t="s">
        <v>146</v>
      </c>
      <c r="C19" s="18" t="s">
        <v>46</v>
      </c>
      <c r="D19" s="15">
        <v>0</v>
      </c>
      <c r="G19" s="1">
        <f t="shared" si="1"/>
        <v>1</v>
      </c>
      <c r="H19" s="1" t="s">
        <v>112</v>
      </c>
      <c r="I19" s="1" t="s">
        <v>121</v>
      </c>
      <c r="J19" s="16">
        <f>IFERROR(AVERAGEIF(작품평!B:B,SUM(('작품-구버전'!B:B=H19)*('작품-구버전'!C:C=I19)*'작품-구버전'!A:A),작품평!$D:$D),0)</f>
        <v>0</v>
      </c>
    </row>
    <row r="20" spans="1:10">
      <c r="A20" s="1">
        <f t="shared" si="0"/>
        <v>1</v>
      </c>
      <c r="B20" s="1" t="s">
        <v>150</v>
      </c>
      <c r="C20" s="1" t="s">
        <v>46</v>
      </c>
      <c r="D20" s="16">
        <v>0</v>
      </c>
      <c r="G20" s="1">
        <f t="shared" si="1"/>
        <v>1</v>
      </c>
      <c r="H20" s="1" t="s">
        <v>113</v>
      </c>
      <c r="I20" s="1" t="s">
        <v>125</v>
      </c>
      <c r="J20" s="16">
        <f>IFERROR(AVERAGEIF(작품평!B:B,SUM(('작품-구버전'!B:B=H20)*('작품-구버전'!C:C=I20)*'작품-구버전'!A:A),작품평!$D:$D),0)</f>
        <v>0</v>
      </c>
    </row>
    <row r="21" spans="1:10">
      <c r="A21" s="18">
        <f t="shared" si="0"/>
        <v>1</v>
      </c>
      <c r="B21" s="18" t="s">
        <v>156</v>
      </c>
      <c r="C21" s="18" t="s">
        <v>46</v>
      </c>
      <c r="D21" s="15">
        <v>0</v>
      </c>
      <c r="G21" s="1">
        <f t="shared" si="1"/>
        <v>1</v>
      </c>
      <c r="H21" s="1" t="s">
        <v>114</v>
      </c>
      <c r="I21" s="1" t="s">
        <v>128</v>
      </c>
      <c r="J21" s="16">
        <f>IFERROR(AVERAGEIF(작품평!B:B,SUM(('작품-구버전'!B:B=H21)*('작품-구버전'!C:C=I21)*'작품-구버전'!A:A),작품평!$D:$D),0)</f>
        <v>0</v>
      </c>
    </row>
    <row r="22" spans="1:10">
      <c r="A22" s="20">
        <f t="shared" si="0"/>
        <v>1</v>
      </c>
      <c r="B22" s="20" t="s">
        <v>162</v>
      </c>
      <c r="C22" s="18" t="s">
        <v>46</v>
      </c>
      <c r="D22" s="15">
        <v>0</v>
      </c>
      <c r="G22" s="1">
        <f t="shared" si="1"/>
        <v>1</v>
      </c>
      <c r="H22" s="1" t="s">
        <v>115</v>
      </c>
      <c r="I22" s="1" t="s">
        <v>13</v>
      </c>
      <c r="J22" s="16">
        <f>IFERROR(AVERAGEIF(작품평!B:B,SUM(('작품-구버전'!B:B=H22)*('작품-구버전'!C:C=I22)*'작품-구버전'!A:A),작품평!$D:$D),0)</f>
        <v>0</v>
      </c>
    </row>
    <row r="23" spans="1:10">
      <c r="A23" s="1">
        <f t="shared" si="0"/>
        <v>1</v>
      </c>
      <c r="B23" s="1" t="s">
        <v>161</v>
      </c>
      <c r="C23" s="18" t="s">
        <v>49</v>
      </c>
      <c r="D23" s="16">
        <v>0</v>
      </c>
      <c r="G23" s="1">
        <f t="shared" si="1"/>
        <v>1</v>
      </c>
      <c r="H23" s="1" t="s">
        <v>116</v>
      </c>
      <c r="I23" s="1" t="s">
        <v>129</v>
      </c>
      <c r="J23" s="16">
        <f>IFERROR(AVERAGEIF(작품평!B:B,SUM(('작품-구버전'!B:B=H23)*('작품-구버전'!C:C=I23)*'작품-구버전'!A:A),작품평!$D:$D),0)</f>
        <v>0</v>
      </c>
    </row>
    <row r="24" spans="1:10">
      <c r="A24" s="18">
        <f t="shared" si="0"/>
        <v>1</v>
      </c>
      <c r="B24" s="18" t="s">
        <v>157</v>
      </c>
      <c r="C24" s="18" t="s">
        <v>61</v>
      </c>
      <c r="D24" s="15">
        <v>0</v>
      </c>
      <c r="G24" s="1">
        <f t="shared" si="1"/>
        <v>1</v>
      </c>
      <c r="H24" s="1" t="s">
        <v>117</v>
      </c>
      <c r="I24" s="1" t="s">
        <v>120</v>
      </c>
      <c r="J24" s="16">
        <f>IFERROR(AVERAGEIF(작품평!B:B,SUM(('작품-구버전'!B:B=H24)*('작품-구버전'!C:C=I24)*'작품-구버전'!A:A),작품평!$D:$D),0)</f>
        <v>0</v>
      </c>
    </row>
    <row r="25" spans="1:10">
      <c r="A25" s="20">
        <f t="shared" si="0"/>
        <v>1</v>
      </c>
      <c r="B25" s="20" t="s">
        <v>153</v>
      </c>
      <c r="C25" s="20" t="s">
        <v>48</v>
      </c>
      <c r="D25" s="15">
        <v>0</v>
      </c>
      <c r="G25" s="1">
        <f t="shared" si="1"/>
        <v>1</v>
      </c>
      <c r="H25" s="1" t="s">
        <v>118</v>
      </c>
      <c r="I25" s="1" t="s">
        <v>15</v>
      </c>
      <c r="J25" s="16">
        <f>IFERROR(AVERAGEIF(작품평!B:B,SUM(('작품-구버전'!B:B=H25)*('작품-구버전'!C:C=I25)*'작품-구버전'!A:A),작품평!$D:$D),0)</f>
        <v>0</v>
      </c>
    </row>
    <row r="26" spans="1:10">
      <c r="A26" s="18">
        <f t="shared" si="0"/>
        <v>1</v>
      </c>
      <c r="B26" s="18" t="s">
        <v>140</v>
      </c>
      <c r="C26" s="20" t="s">
        <v>141</v>
      </c>
      <c r="D26" s="15">
        <v>0</v>
      </c>
      <c r="G26" s="1">
        <f t="shared" si="1"/>
        <v>1</v>
      </c>
      <c r="H26" s="1" t="s">
        <v>287</v>
      </c>
      <c r="I26" s="1" t="s">
        <v>284</v>
      </c>
      <c r="J26" s="16">
        <f>IFERROR(AVERAGEIF(작품평!B:B,SUM(('작품-구버전'!B:B=H26)*('작품-구버전'!C:C=I26)*'작품-구버전'!A:A),작품평!$D:$D),0)</f>
        <v>0</v>
      </c>
    </row>
    <row r="27" spans="1:10">
      <c r="G27" s="1"/>
      <c r="H27" s="1"/>
      <c r="I27" s="1"/>
      <c r="J27" s="16"/>
    </row>
    <row r="28" spans="1:10">
      <c r="E28" s="10"/>
    </row>
    <row r="29" spans="1:10">
      <c r="E29" s="10"/>
    </row>
    <row r="30" spans="1:10">
      <c r="E30" s="10"/>
    </row>
    <row r="31" spans="1:10">
      <c r="E31" s="10"/>
    </row>
    <row r="32" spans="1:10">
      <c r="E32" s="10"/>
    </row>
    <row r="33" spans="5:5">
      <c r="E33" s="10"/>
    </row>
    <row r="34" spans="5:5">
      <c r="E34" s="10"/>
    </row>
    <row r="35" spans="5:5">
      <c r="E35" s="10"/>
    </row>
    <row r="36" spans="5:5">
      <c r="E36" s="10"/>
    </row>
    <row r="37" spans="5:5">
      <c r="E37" s="10"/>
    </row>
    <row r="38" spans="5:5">
      <c r="E38" s="10"/>
    </row>
  </sheetData>
  <sortState ref="A2:D1000">
    <sortCondition descending="1" ref="D2"/>
    <sortCondition ref="C2"/>
  </sortState>
  <phoneticPr fontId="1" type="noConversion"/>
  <conditionalFormatting sqref="H24:I24 I26">
    <cfRule type="expression" dxfId="52" priority="45">
      <formula>H24&lt;&gt;""</formula>
    </cfRule>
  </conditionalFormatting>
  <conditionalFormatting sqref="H6:I24 I26">
    <cfRule type="expression" dxfId="51" priority="44">
      <formula>H6&lt;&gt;""</formula>
    </cfRule>
  </conditionalFormatting>
  <conditionalFormatting sqref="G1:J1">
    <cfRule type="expression" dxfId="50" priority="43">
      <formula>G1&lt;&gt;""</formula>
    </cfRule>
  </conditionalFormatting>
  <conditionalFormatting sqref="G2:J26">
    <cfRule type="expression" dxfId="49" priority="47">
      <formula>G2&lt;&gt;""</formula>
    </cfRule>
  </conditionalFormatting>
  <conditionalFormatting sqref="H2:I6">
    <cfRule type="expression" dxfId="48" priority="46">
      <formula>H2&lt;&gt;""</formula>
    </cfRule>
  </conditionalFormatting>
  <conditionalFormatting sqref="G25:J25 J26 G26:H26">
    <cfRule type="expression" dxfId="47" priority="42">
      <formula>G25&lt;&gt;""</formula>
    </cfRule>
  </conditionalFormatting>
  <conditionalFormatting sqref="H25:I25 H26">
    <cfRule type="expression" dxfId="46" priority="41">
      <formula>H25&lt;&gt;""</formula>
    </cfRule>
  </conditionalFormatting>
  <conditionalFormatting sqref="E2">
    <cfRule type="expression" dxfId="45" priority="36">
      <formula>E2&lt;&gt;""</formula>
    </cfRule>
  </conditionalFormatting>
  <conditionalFormatting sqref="H25:I25 H26">
    <cfRule type="expression" dxfId="44" priority="34">
      <formula>H25&lt;&gt;""</formula>
    </cfRule>
  </conditionalFormatting>
  <conditionalFormatting sqref="G27:J27">
    <cfRule type="expression" dxfId="43" priority="32">
      <formula>G27&lt;&gt;""</formula>
    </cfRule>
  </conditionalFormatting>
  <conditionalFormatting sqref="H27:I27">
    <cfRule type="expression" dxfId="42" priority="31">
      <formula>H27&lt;&gt;""</formula>
    </cfRule>
  </conditionalFormatting>
  <conditionalFormatting sqref="A1:D1048576">
    <cfRule type="expression" dxfId="41" priority="1">
      <formula>A1&lt;&gt;""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79"/>
  <sheetViews>
    <sheetView zoomScaleNormal="100" workbookViewId="0">
      <selection activeCell="N14" sqref="N14"/>
    </sheetView>
  </sheetViews>
  <sheetFormatPr defaultRowHeight="16.5"/>
  <cols>
    <col min="1" max="1" width="9" style="39"/>
    <col min="2" max="2" width="11.625" style="39" bestFit="1" customWidth="1"/>
    <col min="3" max="3" width="10.125" style="39" bestFit="1" customWidth="1"/>
    <col min="4" max="4" width="14.375" style="39" bestFit="1" customWidth="1"/>
    <col min="5" max="5" width="21.125" style="39" bestFit="1" customWidth="1"/>
    <col min="6" max="6" width="9" style="47" customWidth="1"/>
    <col min="7" max="7" width="32.375" style="39" bestFit="1" customWidth="1"/>
    <col min="8" max="16384" width="9" style="30"/>
  </cols>
  <sheetData>
    <row r="1" spans="1:7">
      <c r="A1" s="52" t="s">
        <v>861</v>
      </c>
      <c r="B1" s="52" t="s">
        <v>0</v>
      </c>
      <c r="C1" s="52" t="s">
        <v>1</v>
      </c>
      <c r="D1" s="52" t="s">
        <v>2</v>
      </c>
      <c r="E1" s="52" t="s">
        <v>35</v>
      </c>
      <c r="F1" s="53" t="s">
        <v>751</v>
      </c>
      <c r="G1" s="53" t="s">
        <v>752</v>
      </c>
    </row>
    <row r="2" spans="1:7">
      <c r="A2" s="54">
        <v>1</v>
      </c>
      <c r="B2" s="54" t="s">
        <v>13</v>
      </c>
      <c r="C2" s="54" t="s">
        <v>18</v>
      </c>
      <c r="D2" s="54" t="s">
        <v>19</v>
      </c>
      <c r="E2" s="55" t="s">
        <v>38</v>
      </c>
      <c r="F2" s="39" t="s">
        <v>542</v>
      </c>
      <c r="G2" s="56" t="str">
        <f>fn최고가작품(C2)</f>
        <v>당신이 꽃입니다</v>
      </c>
    </row>
    <row r="3" spans="1:7">
      <c r="A3" s="54">
        <v>2</v>
      </c>
      <c r="B3" s="54" t="s">
        <v>14</v>
      </c>
      <c r="C3" s="54" t="s">
        <v>20</v>
      </c>
      <c r="D3" s="54" t="s">
        <v>21</v>
      </c>
      <c r="E3" s="55" t="s">
        <v>39</v>
      </c>
      <c r="F3" s="39" t="s">
        <v>542</v>
      </c>
      <c r="G3" s="56" t="str">
        <f t="shared" ref="G3:G66" si="0">fn최고가작품(C3)</f>
        <v>풍경</v>
      </c>
    </row>
    <row r="4" spans="1:7">
      <c r="A4" s="54">
        <v>3</v>
      </c>
      <c r="B4" s="54" t="s">
        <v>15</v>
      </c>
      <c r="C4" s="54" t="s">
        <v>22</v>
      </c>
      <c r="D4" s="54" t="s">
        <v>23</v>
      </c>
      <c r="E4" s="55" t="s">
        <v>40</v>
      </c>
      <c r="F4" s="39" t="s">
        <v>542</v>
      </c>
      <c r="G4" s="56" t="str">
        <f t="shared" si="0"/>
        <v>Gathering Apple Blossoms</v>
      </c>
    </row>
    <row r="5" spans="1:7">
      <c r="A5" s="54">
        <v>4</v>
      </c>
      <c r="B5" s="54" t="s">
        <v>16</v>
      </c>
      <c r="C5" s="54" t="s">
        <v>24</v>
      </c>
      <c r="D5" s="54" t="s">
        <v>25</v>
      </c>
      <c r="E5" s="55" t="s">
        <v>41</v>
      </c>
      <c r="F5" s="39" t="s">
        <v>542</v>
      </c>
      <c r="G5" s="56" t="str">
        <f t="shared" si="0"/>
        <v>채움과 비움</v>
      </c>
    </row>
    <row r="6" spans="1:7">
      <c r="A6" s="54">
        <v>5</v>
      </c>
      <c r="B6" s="54" t="s">
        <v>17</v>
      </c>
      <c r="C6" s="54" t="s">
        <v>26</v>
      </c>
      <c r="D6" s="54" t="s">
        <v>27</v>
      </c>
      <c r="E6" s="55" t="s">
        <v>42</v>
      </c>
      <c r="F6" s="39" t="s">
        <v>542</v>
      </c>
      <c r="G6" s="56" t="str">
        <f t="shared" si="0"/>
        <v>emotion(꽃피우자)</v>
      </c>
    </row>
    <row r="7" spans="1:7">
      <c r="A7" s="39">
        <v>6</v>
      </c>
      <c r="B7" s="39" t="s">
        <v>50</v>
      </c>
      <c r="C7" s="39" t="s">
        <v>36</v>
      </c>
      <c r="D7" s="39" t="s">
        <v>37</v>
      </c>
      <c r="E7" s="55" t="s">
        <v>51</v>
      </c>
      <c r="F7" s="39" t="s">
        <v>542</v>
      </c>
      <c r="G7" s="56" t="str">
        <f t="shared" si="0"/>
        <v>Lady Wearing a Gauze Headdress</v>
      </c>
    </row>
    <row r="8" spans="1:7">
      <c r="A8" s="54">
        <v>7</v>
      </c>
      <c r="B8" s="39" t="s">
        <v>44</v>
      </c>
      <c r="C8" s="39" t="s">
        <v>74</v>
      </c>
      <c r="D8" s="39" t="s">
        <v>75</v>
      </c>
      <c r="E8" s="55" t="s">
        <v>52</v>
      </c>
      <c r="F8" s="39" t="s">
        <v>542</v>
      </c>
      <c r="G8" s="56" t="str">
        <f t="shared" si="0"/>
        <v>Dance at Le Moulin de la Galette</v>
      </c>
    </row>
    <row r="9" spans="1:7">
      <c r="A9" s="54">
        <v>8</v>
      </c>
      <c r="B9" s="39" t="s">
        <v>45</v>
      </c>
      <c r="C9" s="39" t="s">
        <v>77</v>
      </c>
      <c r="D9" s="39" t="s">
        <v>76</v>
      </c>
      <c r="E9" s="55" t="s">
        <v>53</v>
      </c>
      <c r="F9" s="39" t="s">
        <v>542</v>
      </c>
      <c r="G9" s="56" t="str">
        <f t="shared" si="0"/>
        <v>saviour</v>
      </c>
    </row>
    <row r="10" spans="1:7">
      <c r="A10" s="54">
        <v>9</v>
      </c>
      <c r="B10" s="39" t="s">
        <v>46</v>
      </c>
      <c r="C10" s="39" t="s">
        <v>78</v>
      </c>
      <c r="D10" s="39" t="s">
        <v>79</v>
      </c>
      <c r="E10" s="55" t="s">
        <v>54</v>
      </c>
      <c r="F10" s="39" t="s">
        <v>542</v>
      </c>
      <c r="G10" s="56" t="str">
        <f t="shared" si="0"/>
        <v>Rumination18</v>
      </c>
    </row>
    <row r="11" spans="1:7">
      <c r="A11" s="39">
        <v>10</v>
      </c>
      <c r="B11" s="39" t="s">
        <v>47</v>
      </c>
      <c r="C11" s="39" t="s">
        <v>80</v>
      </c>
      <c r="D11" s="39" t="s">
        <v>764</v>
      </c>
      <c r="E11" s="55" t="s">
        <v>55</v>
      </c>
      <c r="F11" s="39" t="s">
        <v>542</v>
      </c>
      <c r="G11" s="56" t="str">
        <f t="shared" si="0"/>
        <v>울림</v>
      </c>
    </row>
    <row r="12" spans="1:7">
      <c r="A12" s="54">
        <v>11</v>
      </c>
      <c r="B12" s="39" t="s">
        <v>48</v>
      </c>
      <c r="C12" s="39" t="s">
        <v>81</v>
      </c>
      <c r="D12" s="39" t="s">
        <v>82</v>
      </c>
      <c r="E12" s="55" t="s">
        <v>56</v>
      </c>
      <c r="F12" s="39" t="s">
        <v>542</v>
      </c>
      <c r="G12" s="56" t="str">
        <f t="shared" si="0"/>
        <v>동행</v>
      </c>
    </row>
    <row r="13" spans="1:7">
      <c r="A13" s="54">
        <v>12</v>
      </c>
      <c r="B13" s="39" t="s">
        <v>49</v>
      </c>
      <c r="C13" s="39" t="s">
        <v>83</v>
      </c>
      <c r="D13" s="39" t="s">
        <v>84</v>
      </c>
      <c r="E13" s="55" t="s">
        <v>57</v>
      </c>
      <c r="F13" s="39" t="s">
        <v>542</v>
      </c>
      <c r="G13" s="56" t="str">
        <f t="shared" si="0"/>
        <v>UTOPIA 20105</v>
      </c>
    </row>
    <row r="14" spans="1:7">
      <c r="A14" s="54">
        <v>13</v>
      </c>
      <c r="B14" s="39" t="s">
        <v>58</v>
      </c>
      <c r="C14" s="39" t="s">
        <v>85</v>
      </c>
      <c r="D14" s="39" t="s">
        <v>86</v>
      </c>
      <c r="E14" s="55" t="s">
        <v>66</v>
      </c>
      <c r="F14" s="39" t="s">
        <v>542</v>
      </c>
      <c r="G14" s="56" t="str">
        <f t="shared" si="0"/>
        <v>지난 여름</v>
      </c>
    </row>
    <row r="15" spans="1:7">
      <c r="A15" s="39">
        <v>14</v>
      </c>
      <c r="B15" s="39" t="s">
        <v>59</v>
      </c>
      <c r="C15" s="39" t="s">
        <v>87</v>
      </c>
      <c r="D15" s="39" t="s">
        <v>657</v>
      </c>
      <c r="E15" s="55" t="s">
        <v>67</v>
      </c>
      <c r="F15" s="39" t="s">
        <v>542</v>
      </c>
      <c r="G15" s="56" t="str">
        <f t="shared" si="0"/>
        <v>사모곡-향기를 품다</v>
      </c>
    </row>
    <row r="16" spans="1:7">
      <c r="A16" s="54">
        <v>15</v>
      </c>
      <c r="B16" s="39" t="s">
        <v>60</v>
      </c>
      <c r="C16" s="39" t="s">
        <v>88</v>
      </c>
      <c r="D16" s="39" t="s">
        <v>658</v>
      </c>
      <c r="E16" s="55" t="s">
        <v>68</v>
      </c>
      <c r="F16" s="39" t="s">
        <v>542</v>
      </c>
      <c r="G16" s="56" t="str">
        <f t="shared" si="0"/>
        <v>순결한 숨결</v>
      </c>
    </row>
    <row r="17" spans="1:7">
      <c r="A17" s="54">
        <v>16</v>
      </c>
      <c r="B17" s="39" t="s">
        <v>61</v>
      </c>
      <c r="C17" s="39" t="s">
        <v>89</v>
      </c>
      <c r="D17" s="39" t="s">
        <v>659</v>
      </c>
      <c r="E17" s="55" t="s">
        <v>69</v>
      </c>
      <c r="F17" s="39" t="s">
        <v>542</v>
      </c>
      <c r="G17" s="56" t="str">
        <f t="shared" si="0"/>
        <v>A Field of Flowers</v>
      </c>
    </row>
    <row r="18" spans="1:7">
      <c r="A18" s="54">
        <v>17</v>
      </c>
      <c r="B18" s="39" t="s">
        <v>62</v>
      </c>
      <c r="C18" s="39" t="s">
        <v>90</v>
      </c>
      <c r="D18" s="39" t="s">
        <v>660</v>
      </c>
      <c r="E18" s="55" t="s">
        <v>70</v>
      </c>
      <c r="F18" s="39" t="s">
        <v>542</v>
      </c>
      <c r="G18" s="56" t="str">
        <f t="shared" si="0"/>
        <v/>
      </c>
    </row>
    <row r="19" spans="1:7">
      <c r="A19" s="39">
        <v>18</v>
      </c>
      <c r="B19" s="39" t="s">
        <v>63</v>
      </c>
      <c r="C19" s="39" t="s">
        <v>91</v>
      </c>
      <c r="D19" s="39" t="s">
        <v>661</v>
      </c>
      <c r="E19" s="55" t="s">
        <v>71</v>
      </c>
      <c r="F19" s="39" t="s">
        <v>542</v>
      </c>
      <c r="G19" s="56" t="str">
        <f t="shared" si="0"/>
        <v>귀가 열린 노인</v>
      </c>
    </row>
    <row r="20" spans="1:7">
      <c r="A20" s="54">
        <v>19</v>
      </c>
      <c r="B20" s="39" t="s">
        <v>64</v>
      </c>
      <c r="C20" s="39" t="s">
        <v>92</v>
      </c>
      <c r="D20" s="39" t="s">
        <v>662</v>
      </c>
      <c r="E20" s="55" t="s">
        <v>72</v>
      </c>
      <c r="F20" s="39" t="s">
        <v>542</v>
      </c>
      <c r="G20" s="56" t="str">
        <f t="shared" si="0"/>
        <v>꽃과 사과나무</v>
      </c>
    </row>
    <row r="21" spans="1:7">
      <c r="A21" s="54">
        <v>20</v>
      </c>
      <c r="B21" s="39" t="s">
        <v>65</v>
      </c>
      <c r="C21" s="39" t="s">
        <v>93</v>
      </c>
      <c r="D21" s="39" t="s">
        <v>663</v>
      </c>
      <c r="E21" s="55" t="s">
        <v>73</v>
      </c>
      <c r="F21" s="39" t="s">
        <v>542</v>
      </c>
      <c r="G21" s="56" t="str">
        <f t="shared" si="0"/>
        <v/>
      </c>
    </row>
    <row r="22" spans="1:7">
      <c r="A22" s="39">
        <v>21</v>
      </c>
      <c r="B22" s="39" t="s">
        <v>544</v>
      </c>
      <c r="C22" s="39" t="s">
        <v>574</v>
      </c>
      <c r="D22" s="39" t="s">
        <v>664</v>
      </c>
      <c r="E22" s="55" t="s">
        <v>630</v>
      </c>
      <c r="F22" s="39" t="s">
        <v>720</v>
      </c>
      <c r="G22" s="56" t="str">
        <f t="shared" si="0"/>
        <v/>
      </c>
    </row>
    <row r="23" spans="1:7">
      <c r="A23" s="54">
        <v>22</v>
      </c>
      <c r="B23" s="39" t="s">
        <v>545</v>
      </c>
      <c r="C23" s="39" t="s">
        <v>575</v>
      </c>
      <c r="D23" s="39" t="s">
        <v>665</v>
      </c>
      <c r="E23" s="55" t="s">
        <v>631</v>
      </c>
      <c r="F23" s="39" t="s">
        <v>720</v>
      </c>
      <c r="G23" s="56" t="str">
        <f t="shared" si="0"/>
        <v/>
      </c>
    </row>
    <row r="24" spans="1:7">
      <c r="A24" s="54">
        <v>23</v>
      </c>
      <c r="B24" s="39" t="s">
        <v>546</v>
      </c>
      <c r="C24" s="39" t="s">
        <v>576</v>
      </c>
      <c r="D24" s="39" t="s">
        <v>666</v>
      </c>
      <c r="E24" s="55" t="s">
        <v>632</v>
      </c>
      <c r="F24" s="39" t="s">
        <v>720</v>
      </c>
      <c r="G24" s="56" t="str">
        <f t="shared" si="0"/>
        <v/>
      </c>
    </row>
    <row r="25" spans="1:7">
      <c r="A25" s="39">
        <v>24</v>
      </c>
      <c r="B25" s="39" t="s">
        <v>547</v>
      </c>
      <c r="C25" s="39" t="s">
        <v>577</v>
      </c>
      <c r="D25" s="39" t="s">
        <v>667</v>
      </c>
      <c r="E25" s="55" t="s">
        <v>633</v>
      </c>
      <c r="F25" s="39" t="s">
        <v>720</v>
      </c>
      <c r="G25" s="56" t="str">
        <f t="shared" si="0"/>
        <v>지난 여름</v>
      </c>
    </row>
    <row r="26" spans="1:7">
      <c r="A26" s="54">
        <v>25</v>
      </c>
      <c r="B26" s="39" t="s">
        <v>524</v>
      </c>
      <c r="C26" s="39" t="s">
        <v>578</v>
      </c>
      <c r="D26" s="39" t="s">
        <v>668</v>
      </c>
      <c r="E26" s="39" t="s">
        <v>721</v>
      </c>
      <c r="F26" s="39" t="s">
        <v>720</v>
      </c>
      <c r="G26" s="56" t="str">
        <f t="shared" si="0"/>
        <v>향연</v>
      </c>
    </row>
    <row r="27" spans="1:7">
      <c r="A27" s="54">
        <v>26</v>
      </c>
      <c r="B27" s="39" t="s">
        <v>548</v>
      </c>
      <c r="C27" s="39" t="s">
        <v>579</v>
      </c>
      <c r="D27" s="39" t="s">
        <v>669</v>
      </c>
      <c r="E27" s="39" t="s">
        <v>722</v>
      </c>
      <c r="F27" s="39" t="s">
        <v>720</v>
      </c>
      <c r="G27" s="56" t="str">
        <f t="shared" si="0"/>
        <v>울림</v>
      </c>
    </row>
    <row r="28" spans="1:7">
      <c r="A28" s="39">
        <v>27</v>
      </c>
      <c r="B28" s="39" t="s">
        <v>543</v>
      </c>
      <c r="C28" s="39" t="s">
        <v>580</v>
      </c>
      <c r="D28" s="39" t="s">
        <v>670</v>
      </c>
      <c r="E28" s="39" t="s">
        <v>723</v>
      </c>
      <c r="F28" s="39" t="s">
        <v>720</v>
      </c>
      <c r="G28" s="56" t="str">
        <f t="shared" si="0"/>
        <v>Gathering Apple Blossoms</v>
      </c>
    </row>
    <row r="29" spans="1:7">
      <c r="A29" s="54">
        <v>28</v>
      </c>
      <c r="B29" s="39" t="s">
        <v>520</v>
      </c>
      <c r="C29" s="39" t="s">
        <v>581</v>
      </c>
      <c r="D29" s="39" t="s">
        <v>671</v>
      </c>
      <c r="E29" s="39" t="s">
        <v>724</v>
      </c>
      <c r="F29" s="39" t="s">
        <v>720</v>
      </c>
      <c r="G29" s="56" t="str">
        <f t="shared" si="0"/>
        <v/>
      </c>
    </row>
    <row r="30" spans="1:7">
      <c r="A30" s="54">
        <v>29</v>
      </c>
      <c r="B30" s="39" t="s">
        <v>523</v>
      </c>
      <c r="C30" s="39" t="s">
        <v>582</v>
      </c>
      <c r="D30" s="39" t="s">
        <v>672</v>
      </c>
      <c r="E30" s="39" t="s">
        <v>725</v>
      </c>
      <c r="F30" s="39" t="s">
        <v>720</v>
      </c>
      <c r="G30" s="56" t="str">
        <f t="shared" si="0"/>
        <v/>
      </c>
    </row>
    <row r="31" spans="1:7">
      <c r="A31" s="39">
        <v>30</v>
      </c>
      <c r="B31" s="39" t="s">
        <v>549</v>
      </c>
      <c r="C31" s="39" t="s">
        <v>583</v>
      </c>
      <c r="D31" s="39" t="s">
        <v>673</v>
      </c>
      <c r="E31" s="39" t="s">
        <v>726</v>
      </c>
      <c r="F31" s="39" t="s">
        <v>720</v>
      </c>
      <c r="G31" s="56" t="str">
        <f t="shared" si="0"/>
        <v/>
      </c>
    </row>
    <row r="32" spans="1:7">
      <c r="A32" s="54">
        <v>31</v>
      </c>
      <c r="B32" s="39" t="s">
        <v>550</v>
      </c>
      <c r="C32" s="39" t="s">
        <v>584</v>
      </c>
      <c r="D32" s="39" t="s">
        <v>674</v>
      </c>
      <c r="E32" s="39" t="s">
        <v>727</v>
      </c>
      <c r="F32" s="39" t="s">
        <v>720</v>
      </c>
      <c r="G32" s="56" t="str">
        <f t="shared" si="0"/>
        <v/>
      </c>
    </row>
    <row r="33" spans="1:7">
      <c r="A33" s="54">
        <v>32</v>
      </c>
      <c r="B33" s="39" t="s">
        <v>519</v>
      </c>
      <c r="C33" s="39" t="s">
        <v>585</v>
      </c>
      <c r="D33" s="39" t="s">
        <v>675</v>
      </c>
      <c r="E33" s="39" t="s">
        <v>728</v>
      </c>
      <c r="F33" s="39" t="s">
        <v>720</v>
      </c>
      <c r="G33" s="56" t="str">
        <f t="shared" si="0"/>
        <v>동행</v>
      </c>
    </row>
    <row r="34" spans="1:7">
      <c r="A34" s="39">
        <v>33</v>
      </c>
      <c r="B34" s="39" t="s">
        <v>551</v>
      </c>
      <c r="C34" s="39" t="s">
        <v>586</v>
      </c>
      <c r="D34" s="39" t="s">
        <v>676</v>
      </c>
      <c r="E34" s="39" t="s">
        <v>729</v>
      </c>
      <c r="F34" s="39" t="s">
        <v>720</v>
      </c>
      <c r="G34" s="56" t="str">
        <f t="shared" si="0"/>
        <v>사모곡-향기를 품다</v>
      </c>
    </row>
    <row r="35" spans="1:7">
      <c r="A35" s="54">
        <v>34</v>
      </c>
      <c r="B35" s="39" t="s">
        <v>536</v>
      </c>
      <c r="C35" s="39" t="s">
        <v>587</v>
      </c>
      <c r="D35" s="39" t="s">
        <v>677</v>
      </c>
      <c r="E35" s="39" t="s">
        <v>730</v>
      </c>
      <c r="F35" s="39" t="s">
        <v>720</v>
      </c>
      <c r="G35" s="56" t="str">
        <f t="shared" si="0"/>
        <v/>
      </c>
    </row>
    <row r="36" spans="1:7">
      <c r="A36" s="54">
        <v>35</v>
      </c>
      <c r="B36" s="39" t="s">
        <v>521</v>
      </c>
      <c r="C36" s="39" t="s">
        <v>588</v>
      </c>
      <c r="D36" s="39" t="s">
        <v>678</v>
      </c>
      <c r="E36" s="39" t="s">
        <v>731</v>
      </c>
      <c r="F36" s="39" t="s">
        <v>720</v>
      </c>
      <c r="G36" s="56" t="str">
        <f t="shared" si="0"/>
        <v/>
      </c>
    </row>
    <row r="37" spans="1:7">
      <c r="A37" s="39">
        <v>36</v>
      </c>
      <c r="B37" s="39" t="s">
        <v>552</v>
      </c>
      <c r="C37" s="39" t="s">
        <v>589</v>
      </c>
      <c r="D37" s="39" t="s">
        <v>679</v>
      </c>
      <c r="E37" s="39" t="s">
        <v>732</v>
      </c>
      <c r="F37" s="39" t="s">
        <v>720</v>
      </c>
      <c r="G37" s="56" t="str">
        <f t="shared" si="0"/>
        <v>memories-애보기</v>
      </c>
    </row>
    <row r="38" spans="1:7">
      <c r="A38" s="54">
        <v>37</v>
      </c>
      <c r="B38" s="39" t="s">
        <v>553</v>
      </c>
      <c r="C38" s="39" t="s">
        <v>590</v>
      </c>
      <c r="D38" s="39" t="s">
        <v>680</v>
      </c>
      <c r="E38" s="39" t="s">
        <v>733</v>
      </c>
      <c r="F38" s="39" t="s">
        <v>720</v>
      </c>
      <c r="G38" s="56" t="str">
        <f t="shared" si="0"/>
        <v/>
      </c>
    </row>
    <row r="39" spans="1:7">
      <c r="A39" s="54">
        <v>38</v>
      </c>
      <c r="B39" s="39" t="s">
        <v>505</v>
      </c>
      <c r="C39" s="39" t="s">
        <v>591</v>
      </c>
      <c r="D39" s="39" t="s">
        <v>681</v>
      </c>
      <c r="E39" s="39" t="s">
        <v>734</v>
      </c>
      <c r="F39" s="39" t="s">
        <v>720</v>
      </c>
      <c r="G39" s="56" t="str">
        <f t="shared" si="0"/>
        <v>UTOPIA 20105</v>
      </c>
    </row>
    <row r="40" spans="1:7">
      <c r="A40" s="39">
        <v>39</v>
      </c>
      <c r="B40" s="39" t="s">
        <v>554</v>
      </c>
      <c r="C40" s="39" t="s">
        <v>592</v>
      </c>
      <c r="D40" s="39" t="s">
        <v>682</v>
      </c>
      <c r="E40" s="39" t="s">
        <v>735</v>
      </c>
      <c r="F40" s="39" t="s">
        <v>720</v>
      </c>
      <c r="G40" s="56" t="str">
        <f t="shared" si="0"/>
        <v>Behind Blue1</v>
      </c>
    </row>
    <row r="41" spans="1:7">
      <c r="A41" s="54">
        <v>40</v>
      </c>
      <c r="B41" s="39" t="s">
        <v>555</v>
      </c>
      <c r="C41" s="39" t="s">
        <v>593</v>
      </c>
      <c r="D41" s="39" t="s">
        <v>683</v>
      </c>
      <c r="E41" s="39" t="s">
        <v>736</v>
      </c>
      <c r="F41" s="39" t="s">
        <v>720</v>
      </c>
      <c r="G41" s="56" t="str">
        <f t="shared" si="0"/>
        <v/>
      </c>
    </row>
    <row r="42" spans="1:7">
      <c r="A42" s="54">
        <v>41</v>
      </c>
      <c r="B42" s="39" t="s">
        <v>556</v>
      </c>
      <c r="C42" s="39" t="s">
        <v>594</v>
      </c>
      <c r="D42" s="39" t="s">
        <v>684</v>
      </c>
      <c r="E42" s="39" t="s">
        <v>737</v>
      </c>
      <c r="F42" s="39" t="s">
        <v>720</v>
      </c>
      <c r="G42" s="56" t="str">
        <f t="shared" si="0"/>
        <v/>
      </c>
    </row>
    <row r="43" spans="1:7">
      <c r="A43" s="39">
        <v>42</v>
      </c>
      <c r="B43" s="39" t="s">
        <v>557</v>
      </c>
      <c r="C43" s="39" t="s">
        <v>595</v>
      </c>
      <c r="D43" s="39" t="s">
        <v>685</v>
      </c>
      <c r="E43" s="39" t="s">
        <v>738</v>
      </c>
      <c r="F43" s="39" t="s">
        <v>720</v>
      </c>
      <c r="G43" s="56" t="str">
        <f t="shared" si="0"/>
        <v/>
      </c>
    </row>
    <row r="44" spans="1:7">
      <c r="A44" s="54">
        <v>43</v>
      </c>
      <c r="B44" s="39" t="s">
        <v>558</v>
      </c>
      <c r="C44" s="39" t="s">
        <v>596</v>
      </c>
      <c r="D44" s="39" t="s">
        <v>686</v>
      </c>
      <c r="E44" s="39" t="s">
        <v>739</v>
      </c>
      <c r="F44" s="39" t="s">
        <v>720</v>
      </c>
      <c r="G44" s="56" t="str">
        <f t="shared" si="0"/>
        <v>귀가 열린 노인</v>
      </c>
    </row>
    <row r="45" spans="1:7">
      <c r="A45" s="54">
        <v>44</v>
      </c>
      <c r="B45" s="39" t="s">
        <v>527</v>
      </c>
      <c r="C45" s="39" t="s">
        <v>597</v>
      </c>
      <c r="D45" s="39" t="s">
        <v>687</v>
      </c>
      <c r="E45" s="55" t="s">
        <v>634</v>
      </c>
      <c r="F45" s="39" t="s">
        <v>720</v>
      </c>
      <c r="G45" s="56" t="str">
        <f t="shared" si="0"/>
        <v/>
      </c>
    </row>
    <row r="46" spans="1:7">
      <c r="A46" s="39">
        <v>45</v>
      </c>
      <c r="B46" s="39" t="s">
        <v>507</v>
      </c>
      <c r="C46" s="39" t="s">
        <v>598</v>
      </c>
      <c r="D46" s="39" t="s">
        <v>688</v>
      </c>
      <c r="E46" s="55" t="s">
        <v>635</v>
      </c>
      <c r="F46" s="39" t="s">
        <v>720</v>
      </c>
      <c r="G46" s="56" t="str">
        <f t="shared" si="0"/>
        <v/>
      </c>
    </row>
    <row r="47" spans="1:7">
      <c r="A47" s="54">
        <v>46</v>
      </c>
      <c r="B47" s="39" t="s">
        <v>538</v>
      </c>
      <c r="C47" s="39" t="s">
        <v>599</v>
      </c>
      <c r="D47" s="39" t="s">
        <v>689</v>
      </c>
      <c r="E47" s="55" t="s">
        <v>636</v>
      </c>
      <c r="F47" s="39" t="s">
        <v>720</v>
      </c>
      <c r="G47" s="56" t="str">
        <f t="shared" si="0"/>
        <v/>
      </c>
    </row>
    <row r="48" spans="1:7">
      <c r="A48" s="54">
        <v>47</v>
      </c>
      <c r="B48" s="39" t="s">
        <v>352</v>
      </c>
      <c r="C48" s="39" t="s">
        <v>600</v>
      </c>
      <c r="D48" s="39" t="s">
        <v>690</v>
      </c>
      <c r="E48" s="55" t="s">
        <v>637</v>
      </c>
      <c r="F48" s="39" t="s">
        <v>720</v>
      </c>
      <c r="G48" s="56" t="str">
        <f t="shared" si="0"/>
        <v>The Joy(남조풍정도)</v>
      </c>
    </row>
    <row r="49" spans="1:7">
      <c r="A49" s="39">
        <v>48</v>
      </c>
      <c r="B49" s="39" t="s">
        <v>535</v>
      </c>
      <c r="C49" s="39" t="s">
        <v>601</v>
      </c>
      <c r="D49" s="39" t="s">
        <v>691</v>
      </c>
      <c r="E49" s="55" t="s">
        <v>638</v>
      </c>
      <c r="F49" s="39" t="s">
        <v>720</v>
      </c>
      <c r="G49" s="56" t="str">
        <f t="shared" si="0"/>
        <v>풍경</v>
      </c>
    </row>
    <row r="50" spans="1:7">
      <c r="A50" s="54">
        <v>49</v>
      </c>
      <c r="B50" s="39" t="s">
        <v>559</v>
      </c>
      <c r="C50" s="39" t="s">
        <v>602</v>
      </c>
      <c r="D50" s="39" t="s">
        <v>692</v>
      </c>
      <c r="E50" s="55" t="s">
        <v>639</v>
      </c>
      <c r="F50" s="39" t="s">
        <v>720</v>
      </c>
      <c r="G50" s="56" t="str">
        <f t="shared" si="0"/>
        <v/>
      </c>
    </row>
    <row r="51" spans="1:7">
      <c r="A51" s="54">
        <v>50</v>
      </c>
      <c r="B51" s="39" t="s">
        <v>518</v>
      </c>
      <c r="C51" s="39" t="s">
        <v>603</v>
      </c>
      <c r="D51" s="39" t="s">
        <v>693</v>
      </c>
      <c r="E51" s="55" t="s">
        <v>640</v>
      </c>
      <c r="F51" s="39" t="s">
        <v>720</v>
      </c>
      <c r="G51" s="56" t="str">
        <f t="shared" si="0"/>
        <v/>
      </c>
    </row>
    <row r="52" spans="1:7">
      <c r="A52" s="39">
        <v>51</v>
      </c>
      <c r="B52" s="39" t="s">
        <v>525</v>
      </c>
      <c r="C52" s="39" t="s">
        <v>604</v>
      </c>
      <c r="D52" s="39" t="s">
        <v>694</v>
      </c>
      <c r="E52" s="55" t="s">
        <v>641</v>
      </c>
      <c r="F52" s="39" t="s">
        <v>720</v>
      </c>
      <c r="G52" s="56" t="str">
        <f t="shared" si="0"/>
        <v>꽃과 사과나무</v>
      </c>
    </row>
    <row r="53" spans="1:7">
      <c r="A53" s="54">
        <v>52</v>
      </c>
      <c r="B53" s="39" t="s">
        <v>539</v>
      </c>
      <c r="C53" s="39" t="s">
        <v>605</v>
      </c>
      <c r="D53" s="39" t="s">
        <v>695</v>
      </c>
      <c r="E53" s="55" t="s">
        <v>642</v>
      </c>
      <c r="F53" s="39" t="s">
        <v>720</v>
      </c>
      <c r="G53" s="56" t="str">
        <f t="shared" si="0"/>
        <v>Dance at Le Moulin de la Galette</v>
      </c>
    </row>
    <row r="54" spans="1:7">
      <c r="A54" s="54">
        <v>53</v>
      </c>
      <c r="B54" s="39" t="s">
        <v>560</v>
      </c>
      <c r="C54" s="39" t="s">
        <v>606</v>
      </c>
      <c r="D54" s="39" t="s">
        <v>696</v>
      </c>
      <c r="E54" s="55" t="s">
        <v>643</v>
      </c>
      <c r="F54" s="39" t="s">
        <v>720</v>
      </c>
      <c r="G54" s="56" t="str">
        <f t="shared" si="0"/>
        <v/>
      </c>
    </row>
    <row r="55" spans="1:7">
      <c r="A55" s="39">
        <v>54</v>
      </c>
      <c r="B55" s="39" t="s">
        <v>561</v>
      </c>
      <c r="C55" s="39" t="s">
        <v>607</v>
      </c>
      <c r="D55" s="39" t="s">
        <v>697</v>
      </c>
      <c r="E55" s="55" t="s">
        <v>644</v>
      </c>
      <c r="F55" s="39" t="s">
        <v>720</v>
      </c>
      <c r="G55" s="56" t="str">
        <f t="shared" si="0"/>
        <v/>
      </c>
    </row>
    <row r="56" spans="1:7">
      <c r="A56" s="54">
        <v>55</v>
      </c>
      <c r="B56" s="39" t="s">
        <v>562</v>
      </c>
      <c r="C56" s="39" t="s">
        <v>608</v>
      </c>
      <c r="D56" s="39" t="s">
        <v>698</v>
      </c>
      <c r="E56" s="55" t="s">
        <v>645</v>
      </c>
      <c r="F56" s="39" t="s">
        <v>720</v>
      </c>
      <c r="G56" s="56" t="str">
        <f t="shared" si="0"/>
        <v/>
      </c>
    </row>
    <row r="57" spans="1:7">
      <c r="A57" s="54">
        <v>56</v>
      </c>
      <c r="B57" s="39" t="s">
        <v>479</v>
      </c>
      <c r="C57" s="39" t="s">
        <v>609</v>
      </c>
      <c r="D57" s="39" t="s">
        <v>699</v>
      </c>
      <c r="E57" s="55" t="s">
        <v>646</v>
      </c>
      <c r="F57" s="39" t="s">
        <v>720</v>
      </c>
      <c r="G57" s="56" t="str">
        <f t="shared" si="0"/>
        <v>채움과 비움</v>
      </c>
    </row>
    <row r="58" spans="1:7">
      <c r="A58" s="39">
        <v>57</v>
      </c>
      <c r="B58" s="39" t="s">
        <v>563</v>
      </c>
      <c r="C58" s="39" t="s">
        <v>610</v>
      </c>
      <c r="D58" s="39" t="s">
        <v>700</v>
      </c>
      <c r="E58" s="55" t="s">
        <v>647</v>
      </c>
      <c r="F58" s="39" t="s">
        <v>720</v>
      </c>
      <c r="G58" s="56" t="str">
        <f t="shared" si="0"/>
        <v/>
      </c>
    </row>
    <row r="59" spans="1:7">
      <c r="A59" s="54">
        <v>58</v>
      </c>
      <c r="B59" s="39" t="s">
        <v>522</v>
      </c>
      <c r="C59" s="39" t="s">
        <v>611</v>
      </c>
      <c r="D59" s="39" t="s">
        <v>701</v>
      </c>
      <c r="E59" s="55" t="s">
        <v>648</v>
      </c>
      <c r="F59" s="39" t="s">
        <v>720</v>
      </c>
      <c r="G59" s="56" t="str">
        <f t="shared" si="0"/>
        <v>황토밭 어린시절 추억</v>
      </c>
    </row>
    <row r="60" spans="1:7">
      <c r="A60" s="54">
        <v>59</v>
      </c>
      <c r="B60" s="39" t="s">
        <v>564</v>
      </c>
      <c r="C60" s="39" t="s">
        <v>612</v>
      </c>
      <c r="D60" s="39" t="s">
        <v>702</v>
      </c>
      <c r="E60" s="55" t="s">
        <v>649</v>
      </c>
      <c r="F60" s="39" t="s">
        <v>720</v>
      </c>
      <c r="G60" s="56" t="str">
        <f t="shared" si="0"/>
        <v>Rumination18</v>
      </c>
    </row>
    <row r="61" spans="1:7">
      <c r="A61" s="39">
        <v>60</v>
      </c>
      <c r="B61" s="39" t="s">
        <v>565</v>
      </c>
      <c r="C61" s="39" t="s">
        <v>613</v>
      </c>
      <c r="D61" s="39" t="s">
        <v>703</v>
      </c>
      <c r="E61" s="55" t="s">
        <v>650</v>
      </c>
      <c r="F61" s="39" t="s">
        <v>720</v>
      </c>
      <c r="G61" s="56" t="str">
        <f t="shared" si="0"/>
        <v/>
      </c>
    </row>
    <row r="62" spans="1:7">
      <c r="A62" s="54">
        <v>61</v>
      </c>
      <c r="B62" s="39" t="s">
        <v>566</v>
      </c>
      <c r="C62" s="39" t="s">
        <v>614</v>
      </c>
      <c r="D62" s="39" t="s">
        <v>704</v>
      </c>
      <c r="E62" s="55" t="s">
        <v>651</v>
      </c>
      <c r="F62" s="39" t="s">
        <v>720</v>
      </c>
      <c r="G62" s="56" t="str">
        <f t="shared" si="0"/>
        <v/>
      </c>
    </row>
    <row r="63" spans="1:7">
      <c r="A63" s="54">
        <v>62</v>
      </c>
      <c r="B63" s="39" t="s">
        <v>567</v>
      </c>
      <c r="C63" s="39" t="s">
        <v>615</v>
      </c>
      <c r="D63" s="39" t="s">
        <v>705</v>
      </c>
      <c r="E63" s="55" t="s">
        <v>652</v>
      </c>
      <c r="F63" s="39" t="s">
        <v>720</v>
      </c>
      <c r="G63" s="56" t="str">
        <f t="shared" si="0"/>
        <v/>
      </c>
    </row>
    <row r="64" spans="1:7">
      <c r="A64" s="39">
        <v>63</v>
      </c>
      <c r="B64" s="39" t="s">
        <v>568</v>
      </c>
      <c r="C64" s="39" t="s">
        <v>616</v>
      </c>
      <c r="D64" s="39" t="s">
        <v>706</v>
      </c>
      <c r="E64" s="55" t="s">
        <v>653</v>
      </c>
      <c r="F64" s="39" t="s">
        <v>720</v>
      </c>
      <c r="G64" s="56" t="str">
        <f t="shared" si="0"/>
        <v>emotion(꽃피우자)</v>
      </c>
    </row>
    <row r="65" spans="1:7">
      <c r="A65" s="54">
        <v>64</v>
      </c>
      <c r="B65" s="39" t="s">
        <v>569</v>
      </c>
      <c r="C65" s="39" t="s">
        <v>617</v>
      </c>
      <c r="D65" s="39" t="s">
        <v>707</v>
      </c>
      <c r="E65" s="55" t="s">
        <v>654</v>
      </c>
      <c r="F65" s="39" t="s">
        <v>720</v>
      </c>
      <c r="G65" s="56" t="str">
        <f t="shared" si="0"/>
        <v/>
      </c>
    </row>
    <row r="66" spans="1:7">
      <c r="A66" s="54">
        <v>65</v>
      </c>
      <c r="B66" s="39" t="s">
        <v>570</v>
      </c>
      <c r="C66" s="39" t="s">
        <v>618</v>
      </c>
      <c r="D66" s="39" t="s">
        <v>708</v>
      </c>
      <c r="E66" s="55" t="s">
        <v>655</v>
      </c>
      <c r="F66" s="39" t="s">
        <v>720</v>
      </c>
      <c r="G66" s="56" t="str">
        <f t="shared" si="0"/>
        <v/>
      </c>
    </row>
    <row r="67" spans="1:7">
      <c r="A67" s="39">
        <v>66</v>
      </c>
      <c r="B67" s="39" t="s">
        <v>571</v>
      </c>
      <c r="C67" s="39" t="s">
        <v>619</v>
      </c>
      <c r="D67" s="39" t="s">
        <v>709</v>
      </c>
      <c r="E67" s="55" t="s">
        <v>656</v>
      </c>
      <c r="F67" s="39" t="s">
        <v>720</v>
      </c>
      <c r="G67" s="56" t="str">
        <f t="shared" ref="G67:G77" si="1">fn최고가작품(C67)</f>
        <v/>
      </c>
    </row>
    <row r="68" spans="1:7">
      <c r="A68" s="54">
        <v>67</v>
      </c>
      <c r="B68" s="39" t="s">
        <v>572</v>
      </c>
      <c r="C68" s="39" t="s">
        <v>620</v>
      </c>
      <c r="D68" s="39" t="s">
        <v>710</v>
      </c>
      <c r="E68" s="39" t="s">
        <v>740</v>
      </c>
      <c r="F68" s="39" t="s">
        <v>720</v>
      </c>
      <c r="G68" s="56" t="str">
        <f t="shared" si="1"/>
        <v/>
      </c>
    </row>
    <row r="69" spans="1:7">
      <c r="A69" s="54">
        <v>68</v>
      </c>
      <c r="B69" s="39" t="s">
        <v>503</v>
      </c>
      <c r="C69" s="39" t="s">
        <v>621</v>
      </c>
      <c r="D69" s="39" t="s">
        <v>711</v>
      </c>
      <c r="E69" s="39" t="s">
        <v>741</v>
      </c>
      <c r="F69" s="39" t="s">
        <v>720</v>
      </c>
      <c r="G69" s="56" t="str">
        <f t="shared" si="1"/>
        <v/>
      </c>
    </row>
    <row r="70" spans="1:7">
      <c r="A70" s="39">
        <v>69</v>
      </c>
      <c r="B70" s="39" t="s">
        <v>504</v>
      </c>
      <c r="C70" s="39" t="s">
        <v>622</v>
      </c>
      <c r="D70" s="39" t="s">
        <v>712</v>
      </c>
      <c r="E70" s="39" t="s">
        <v>742</v>
      </c>
      <c r="F70" s="39" t="s">
        <v>720</v>
      </c>
      <c r="G70" s="56" t="str">
        <f t="shared" si="1"/>
        <v>당신이 꽃입니다</v>
      </c>
    </row>
    <row r="71" spans="1:7">
      <c r="A71" s="54">
        <v>70</v>
      </c>
      <c r="B71" s="39" t="s">
        <v>573</v>
      </c>
      <c r="C71" s="39" t="s">
        <v>623</v>
      </c>
      <c r="D71" s="39" t="s">
        <v>713</v>
      </c>
      <c r="E71" s="39" t="s">
        <v>743</v>
      </c>
      <c r="F71" s="39" t="s">
        <v>720</v>
      </c>
      <c r="G71" s="56" t="str">
        <f t="shared" si="1"/>
        <v>saviour</v>
      </c>
    </row>
    <row r="72" spans="1:7">
      <c r="A72" s="54">
        <v>71</v>
      </c>
      <c r="B72" s="39" t="s">
        <v>506</v>
      </c>
      <c r="C72" s="39" t="s">
        <v>624</v>
      </c>
      <c r="D72" s="39" t="s">
        <v>714</v>
      </c>
      <c r="E72" s="39" t="s">
        <v>744</v>
      </c>
      <c r="F72" s="39" t="s">
        <v>720</v>
      </c>
      <c r="G72" s="56" t="str">
        <f t="shared" si="1"/>
        <v/>
      </c>
    </row>
    <row r="73" spans="1:7">
      <c r="A73" s="39">
        <v>72</v>
      </c>
      <c r="B73" s="39" t="s">
        <v>753</v>
      </c>
      <c r="C73" s="39" t="s">
        <v>625</v>
      </c>
      <c r="D73" s="39" t="s">
        <v>715</v>
      </c>
      <c r="E73" s="39" t="s">
        <v>745</v>
      </c>
      <c r="F73" s="39" t="s">
        <v>720</v>
      </c>
      <c r="G73" s="56" t="str">
        <f t="shared" si="1"/>
        <v>이율배반(antinomie)</v>
      </c>
    </row>
    <row r="74" spans="1:7">
      <c r="A74" s="54">
        <v>73</v>
      </c>
      <c r="B74" s="39" t="s">
        <v>540</v>
      </c>
      <c r="C74" s="39" t="s">
        <v>626</v>
      </c>
      <c r="D74" s="39" t="s">
        <v>716</v>
      </c>
      <c r="E74" s="39" t="s">
        <v>746</v>
      </c>
      <c r="F74" s="39" t="s">
        <v>720</v>
      </c>
      <c r="G74" s="56" t="str">
        <f t="shared" si="1"/>
        <v>Lady Wearing a Gauze Headdress</v>
      </c>
    </row>
    <row r="75" spans="1:7">
      <c r="A75" s="54">
        <v>74</v>
      </c>
      <c r="B75" s="39" t="s">
        <v>528</v>
      </c>
      <c r="C75" s="39" t="s">
        <v>627</v>
      </c>
      <c r="D75" s="39" t="s">
        <v>717</v>
      </c>
      <c r="E75" s="39" t="s">
        <v>747</v>
      </c>
      <c r="F75" s="39" t="s">
        <v>720</v>
      </c>
      <c r="G75" s="56" t="str">
        <f t="shared" si="1"/>
        <v/>
      </c>
    </row>
    <row r="76" spans="1:7">
      <c r="A76" s="39">
        <v>75</v>
      </c>
      <c r="B76" s="39" t="s">
        <v>526</v>
      </c>
      <c r="C76" s="39" t="s">
        <v>628</v>
      </c>
      <c r="D76" s="39" t="s">
        <v>718</v>
      </c>
      <c r="E76" s="39" t="s">
        <v>748</v>
      </c>
      <c r="F76" s="39" t="s">
        <v>720</v>
      </c>
      <c r="G76" s="56" t="str">
        <f t="shared" si="1"/>
        <v/>
      </c>
    </row>
    <row r="77" spans="1:7">
      <c r="A77" s="54">
        <v>76</v>
      </c>
      <c r="B77" s="39" t="s">
        <v>537</v>
      </c>
      <c r="C77" s="39" t="s">
        <v>629</v>
      </c>
      <c r="D77" s="39" t="s">
        <v>719</v>
      </c>
      <c r="E77" s="39" t="s">
        <v>749</v>
      </c>
      <c r="F77" s="39" t="s">
        <v>720</v>
      </c>
      <c r="G77" s="56" t="str">
        <f t="shared" si="1"/>
        <v/>
      </c>
    </row>
    <row r="78" spans="1:7">
      <c r="B78" s="30"/>
      <c r="F78" s="39"/>
      <c r="G78" s="47"/>
    </row>
    <row r="79" spans="1:7">
      <c r="F79" s="39"/>
      <c r="G79" s="47"/>
    </row>
  </sheetData>
  <sortState ref="K1:K20">
    <sortCondition descending="1" ref="K1"/>
  </sortState>
  <phoneticPr fontId="1" type="noConversion"/>
  <conditionalFormatting sqref="A1:G1048576">
    <cfRule type="expression" dxfId="40" priority="5">
      <formula>$A1&lt;&gt;""</formula>
    </cfRule>
  </conditionalFormatting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422"/>
  <sheetViews>
    <sheetView showGridLines="0" zoomScale="85" zoomScaleNormal="85" workbookViewId="0"/>
  </sheetViews>
  <sheetFormatPr defaultRowHeight="16.5"/>
  <cols>
    <col min="1" max="1" width="9.875" style="39" customWidth="1"/>
    <col min="2" max="2" width="11" style="39" bestFit="1" customWidth="1"/>
    <col min="3" max="3" width="32.375" style="39" bestFit="1" customWidth="1"/>
    <col min="4" max="4" width="22.75" style="39" bestFit="1" customWidth="1"/>
    <col min="5" max="5" width="9" style="39" bestFit="1" customWidth="1"/>
    <col min="6" max="6" width="60.25" style="39" bestFit="1" customWidth="1"/>
    <col min="7" max="7" width="19.875" style="39" customWidth="1"/>
    <col min="8" max="8" width="12" style="45" bestFit="1" customWidth="1"/>
    <col min="9" max="9" width="9" style="47"/>
    <col min="10" max="11" width="11.625" style="30" bestFit="1" customWidth="1"/>
    <col min="12" max="29" width="9" style="38" customWidth="1"/>
    <col min="30" max="30" width="11.5" style="38" bestFit="1" customWidth="1"/>
    <col min="31" max="31" width="9" style="38" customWidth="1"/>
    <col min="32" max="16384" width="9" style="30"/>
  </cols>
  <sheetData>
    <row r="1" spans="1:32">
      <c r="A1" s="34" t="s">
        <v>770</v>
      </c>
      <c r="B1" s="34" t="s">
        <v>771</v>
      </c>
      <c r="C1" s="34" t="s">
        <v>133</v>
      </c>
      <c r="D1" s="34" t="s">
        <v>134</v>
      </c>
      <c r="E1" s="34" t="s">
        <v>980</v>
      </c>
      <c r="F1" s="34" t="s">
        <v>773</v>
      </c>
      <c r="G1" s="35" t="s">
        <v>780</v>
      </c>
      <c r="H1" s="36" t="s">
        <v>981</v>
      </c>
      <c r="I1" s="37" t="s">
        <v>772</v>
      </c>
      <c r="L1" s="38" t="s">
        <v>762</v>
      </c>
      <c r="N1" s="38" t="s">
        <v>763</v>
      </c>
      <c r="U1" s="38" t="s">
        <v>477</v>
      </c>
      <c r="V1" s="38" t="s">
        <v>4</v>
      </c>
      <c r="W1" s="38" t="s">
        <v>8</v>
      </c>
      <c r="Y1" s="34" t="s">
        <v>770</v>
      </c>
      <c r="Z1" s="34" t="s">
        <v>771</v>
      </c>
      <c r="AA1" s="34" t="s">
        <v>133</v>
      </c>
      <c r="AB1" s="34" t="s">
        <v>134</v>
      </c>
      <c r="AC1" s="34" t="s">
        <v>773</v>
      </c>
      <c r="AD1" s="36" t="s">
        <v>781</v>
      </c>
      <c r="AE1" s="37" t="s">
        <v>772</v>
      </c>
    </row>
    <row r="2" spans="1:32" ht="80.099999999999994" customHeight="1">
      <c r="A2" s="39" t="s">
        <v>782</v>
      </c>
      <c r="B2" s="39" t="s">
        <v>530</v>
      </c>
      <c r="C2" s="39" t="s">
        <v>783</v>
      </c>
      <c r="D2" s="39" t="s">
        <v>544</v>
      </c>
      <c r="E2" s="39">
        <v>21</v>
      </c>
      <c r="F2" s="39" t="s">
        <v>784</v>
      </c>
      <c r="H2" s="40">
        <v>2200000</v>
      </c>
      <c r="I2" s="41">
        <f>IFERROR(AVERAGEIF(작품평!B:B,A2,작품평!D:D),0)</f>
        <v>4</v>
      </c>
      <c r="L2" s="38" t="s">
        <v>278</v>
      </c>
      <c r="N2" s="62" t="s">
        <v>782</v>
      </c>
      <c r="P2" s="38">
        <f t="array" ref="P2">MAX(IF(LEFT(A:A,2) ="RO",H:H))</f>
        <v>4430000</v>
      </c>
      <c r="S2" s="64">
        <f t="array" ref="S2">MAX(IF(Z:Z="낭만주의",AE:AE))</f>
        <v>0</v>
      </c>
      <c r="T2" s="38" t="s">
        <v>984</v>
      </c>
      <c r="U2" s="38" t="s">
        <v>982</v>
      </c>
      <c r="V2" s="38" t="s">
        <v>982</v>
      </c>
      <c r="W2" s="38" t="s">
        <v>421</v>
      </c>
      <c r="Y2" s="62"/>
      <c r="Z2" s="62"/>
      <c r="AA2" s="62"/>
      <c r="AB2" s="62"/>
      <c r="AC2" s="62"/>
      <c r="AD2" s="40"/>
      <c r="AE2" s="41">
        <v>4.75</v>
      </c>
      <c r="AF2" s="38"/>
    </row>
    <row r="3" spans="1:32" ht="80.099999999999994" customHeight="1">
      <c r="A3" s="42" t="s">
        <v>199</v>
      </c>
      <c r="B3" s="43" t="s">
        <v>530</v>
      </c>
      <c r="C3" s="44" t="s">
        <v>785</v>
      </c>
      <c r="D3" s="43" t="s">
        <v>544</v>
      </c>
      <c r="E3" s="43">
        <v>21</v>
      </c>
      <c r="F3" s="43" t="s">
        <v>786</v>
      </c>
      <c r="G3" s="43"/>
      <c r="H3" s="40">
        <v>4430000</v>
      </c>
      <c r="I3" s="41">
        <f>IFERROR(AVERAGEIF(작품평!B:B,A3,작품평!D:D),0)</f>
        <v>3.5</v>
      </c>
      <c r="N3" s="62" t="s">
        <v>199</v>
      </c>
      <c r="P3" s="38">
        <f t="array" ref="P3">MAX(IF(LEFT(A:A,2) ="SY",H:H))</f>
        <v>4950000</v>
      </c>
      <c r="S3" s="64">
        <f t="array" ref="S3">MAX(IF(Z:Z="상징주의",AE:AE))</f>
        <v>0</v>
      </c>
      <c r="Y3" s="42"/>
      <c r="Z3" s="43"/>
      <c r="AA3" s="43"/>
      <c r="AB3" s="43"/>
      <c r="AC3" s="43"/>
      <c r="AD3" s="40"/>
      <c r="AE3" s="41">
        <v>4.5</v>
      </c>
      <c r="AF3" s="38"/>
    </row>
    <row r="4" spans="1:32" ht="80.099999999999994" customHeight="1">
      <c r="A4" s="42" t="s">
        <v>200</v>
      </c>
      <c r="B4" s="43" t="s">
        <v>530</v>
      </c>
      <c r="C4" s="43" t="s">
        <v>787</v>
      </c>
      <c r="D4" s="43" t="s">
        <v>545</v>
      </c>
      <c r="E4" s="43">
        <v>22</v>
      </c>
      <c r="F4" s="43" t="s">
        <v>788</v>
      </c>
      <c r="G4" s="43"/>
      <c r="H4" s="40">
        <v>2200000</v>
      </c>
      <c r="I4" s="41">
        <f>IFERROR(AVERAGEIF(작품평!B:B,A4,작품평!D:D),0)</f>
        <v>1.8333333333333333</v>
      </c>
      <c r="N4" s="62" t="s">
        <v>200</v>
      </c>
      <c r="P4" s="38">
        <f t="array" ref="P4">MAX(IF(LEFT(A:A,2) ="IM",H:H))</f>
        <v>4900000</v>
      </c>
      <c r="S4" s="64">
        <f t="array" ref="S4">MAX(IF(Z:Z="인상주의",AE:AE))</f>
        <v>0</v>
      </c>
      <c r="Y4" s="42"/>
      <c r="Z4" s="43"/>
      <c r="AA4" s="43"/>
      <c r="AB4" s="43"/>
      <c r="AC4" s="43"/>
      <c r="AD4" s="40"/>
      <c r="AE4" s="41">
        <v>4.5</v>
      </c>
      <c r="AF4" s="38"/>
    </row>
    <row r="5" spans="1:32" ht="80.099999999999994" customHeight="1">
      <c r="A5" s="42" t="s">
        <v>201</v>
      </c>
      <c r="B5" s="43" t="s">
        <v>530</v>
      </c>
      <c r="C5" s="43" t="s">
        <v>789</v>
      </c>
      <c r="D5" s="43" t="s">
        <v>545</v>
      </c>
      <c r="E5" s="43">
        <v>22</v>
      </c>
      <c r="F5" s="43" t="s">
        <v>790</v>
      </c>
      <c r="G5" s="43"/>
      <c r="H5" s="40">
        <v>4430000</v>
      </c>
      <c r="I5" s="41">
        <f>IFERROR(AVERAGEIF(작품평!B:B,A5,작품평!D:D),0)</f>
        <v>0</v>
      </c>
      <c r="N5" s="62" t="s">
        <v>201</v>
      </c>
      <c r="P5" s="38">
        <f t="array" ref="P5">MAX(IF(LEFT(A:A,2) ="TR",H:H))</f>
        <v>4930000</v>
      </c>
      <c r="S5" s="64">
        <f t="array" ref="S5">MAX(IF(Z:Z="전통주의",AE:AE))</f>
        <v>0</v>
      </c>
      <c r="Y5" s="42"/>
      <c r="Z5" s="43"/>
      <c r="AA5" s="43"/>
      <c r="AB5" s="43"/>
      <c r="AC5" s="43"/>
      <c r="AD5" s="40"/>
      <c r="AE5" s="41">
        <v>4</v>
      </c>
      <c r="AF5" s="38"/>
    </row>
    <row r="6" spans="1:32" ht="80.099999999999994" customHeight="1">
      <c r="A6" s="42" t="s">
        <v>202</v>
      </c>
      <c r="B6" s="43" t="s">
        <v>530</v>
      </c>
      <c r="C6" s="43" t="s">
        <v>791</v>
      </c>
      <c r="D6" s="43" t="s">
        <v>546</v>
      </c>
      <c r="E6" s="43">
        <v>23</v>
      </c>
      <c r="F6" s="43" t="s">
        <v>792</v>
      </c>
      <c r="G6" s="43"/>
      <c r="H6" s="40">
        <v>2250000</v>
      </c>
      <c r="I6" s="41">
        <f>IFERROR(AVERAGEIF(작품평!B:B,A6,작품평!D:D),0)</f>
        <v>3.125</v>
      </c>
      <c r="N6" s="62" t="s">
        <v>202</v>
      </c>
      <c r="P6" s="38">
        <f t="array" ref="P6">MAX(IF(LEFT(A:A,2) ="SU",H:H))</f>
        <v>4770000</v>
      </c>
      <c r="S6" s="64">
        <f t="array" ref="S6">MAX(IF(Z:Z="초현실주의",AE:AE))</f>
        <v>0</v>
      </c>
      <c r="Y6" s="42"/>
      <c r="Z6" s="43"/>
      <c r="AA6" s="43"/>
      <c r="AB6" s="43"/>
      <c r="AC6" s="43"/>
      <c r="AD6" s="40"/>
      <c r="AE6" s="41">
        <v>4</v>
      </c>
      <c r="AF6" s="38"/>
    </row>
    <row r="7" spans="1:32" ht="80.099999999999994" customHeight="1">
      <c r="A7" s="42" t="s">
        <v>203</v>
      </c>
      <c r="B7" s="43" t="s">
        <v>530</v>
      </c>
      <c r="C7" s="43" t="s">
        <v>793</v>
      </c>
      <c r="D7" s="43" t="s">
        <v>547</v>
      </c>
      <c r="E7" s="43">
        <v>24</v>
      </c>
      <c r="F7" s="43" t="s">
        <v>794</v>
      </c>
      <c r="G7" s="43"/>
      <c r="H7" s="40">
        <v>2740000</v>
      </c>
      <c r="I7" s="41">
        <f>IFERROR(AVERAGEIF(작품평!B:B,A7,작품평!D:D),0)</f>
        <v>2.5</v>
      </c>
      <c r="N7" s="62" t="s">
        <v>203</v>
      </c>
      <c r="Y7" s="42"/>
      <c r="Z7" s="43"/>
      <c r="AA7" s="43"/>
      <c r="AB7" s="43"/>
      <c r="AC7" s="43"/>
      <c r="AD7" s="40"/>
      <c r="AE7" s="41">
        <v>3.75</v>
      </c>
      <c r="AF7" s="38"/>
    </row>
    <row r="8" spans="1:32" ht="80.099999999999994" customHeight="1">
      <c r="A8" s="42" t="s">
        <v>204</v>
      </c>
      <c r="B8" s="43" t="s">
        <v>530</v>
      </c>
      <c r="C8" s="43" t="s">
        <v>154</v>
      </c>
      <c r="D8" s="43" t="s">
        <v>547</v>
      </c>
      <c r="E8" s="43">
        <v>24</v>
      </c>
      <c r="F8" s="43" t="s">
        <v>795</v>
      </c>
      <c r="G8" s="43"/>
      <c r="H8" s="40">
        <v>2960000</v>
      </c>
      <c r="I8" s="41">
        <f>IFERROR(AVERAGEIF(작품평!B:B,A8,작품평!D:D),0)</f>
        <v>1</v>
      </c>
      <c r="N8" s="62" t="s">
        <v>204</v>
      </c>
      <c r="Y8" s="42"/>
      <c r="Z8" s="43"/>
      <c r="AA8" s="44"/>
      <c r="AB8" s="43"/>
      <c r="AC8" s="43"/>
      <c r="AD8" s="40"/>
      <c r="AE8" s="41">
        <v>3.5</v>
      </c>
      <c r="AF8" s="38"/>
    </row>
    <row r="9" spans="1:32" ht="80.099999999999994" customHeight="1">
      <c r="A9" s="42" t="s">
        <v>205</v>
      </c>
      <c r="B9" s="43" t="s">
        <v>530</v>
      </c>
      <c r="C9" s="43" t="s">
        <v>796</v>
      </c>
      <c r="D9" s="43" t="s">
        <v>524</v>
      </c>
      <c r="E9" s="43">
        <v>25</v>
      </c>
      <c r="F9" s="43" t="s">
        <v>797</v>
      </c>
      <c r="G9" s="43"/>
      <c r="H9" s="40">
        <v>910000</v>
      </c>
      <c r="I9" s="41">
        <f>IFERROR(AVERAGEIF(작품평!B:B,A9,작품평!D:D),0)</f>
        <v>0</v>
      </c>
      <c r="N9" s="62" t="s">
        <v>205</v>
      </c>
      <c r="Y9" s="42"/>
      <c r="Z9" s="43"/>
      <c r="AA9" s="43"/>
      <c r="AB9" s="43"/>
      <c r="AC9" s="43"/>
      <c r="AD9" s="40"/>
      <c r="AE9" s="41">
        <v>3.125</v>
      </c>
      <c r="AF9" s="38"/>
    </row>
    <row r="10" spans="1:32" ht="80.099999999999994" customHeight="1">
      <c r="A10" s="42" t="s">
        <v>206</v>
      </c>
      <c r="B10" s="43" t="s">
        <v>530</v>
      </c>
      <c r="C10" s="43" t="s">
        <v>798</v>
      </c>
      <c r="D10" s="43" t="s">
        <v>524</v>
      </c>
      <c r="E10" s="43">
        <v>25</v>
      </c>
      <c r="F10" s="43" t="s">
        <v>799</v>
      </c>
      <c r="G10" s="43"/>
      <c r="H10" s="40">
        <v>3130000</v>
      </c>
      <c r="I10" s="41">
        <f>IFERROR(AVERAGEIF(작품평!B:B,A10,작품평!D:D),0)</f>
        <v>4.5</v>
      </c>
      <c r="N10" s="62" t="s">
        <v>206</v>
      </c>
      <c r="Y10" s="42"/>
      <c r="Z10" s="43"/>
      <c r="AA10" s="43"/>
      <c r="AB10" s="43"/>
      <c r="AC10" s="43"/>
      <c r="AD10" s="40"/>
      <c r="AE10" s="41">
        <v>2.75</v>
      </c>
      <c r="AF10" s="38"/>
    </row>
    <row r="11" spans="1:32" ht="80.099999999999994" customHeight="1">
      <c r="A11" s="42" t="s">
        <v>207</v>
      </c>
      <c r="B11" s="43" t="s">
        <v>530</v>
      </c>
      <c r="C11" s="43" t="s">
        <v>774</v>
      </c>
      <c r="D11" s="43" t="s">
        <v>548</v>
      </c>
      <c r="E11" s="43">
        <v>26</v>
      </c>
      <c r="F11" s="43" t="s">
        <v>775</v>
      </c>
      <c r="G11" s="43"/>
      <c r="H11" s="40">
        <v>1200000</v>
      </c>
      <c r="I11" s="41">
        <f>IFERROR(AVERAGEIF(작품평!B:B,A11,작품평!D:D),0)</f>
        <v>4.75</v>
      </c>
      <c r="N11" s="62" t="s">
        <v>207</v>
      </c>
      <c r="Y11" s="42"/>
      <c r="Z11" s="43"/>
      <c r="AA11" s="43"/>
      <c r="AB11" s="43"/>
      <c r="AC11" s="43"/>
      <c r="AD11" s="40"/>
      <c r="AE11" s="41">
        <v>2.5</v>
      </c>
      <c r="AF11" s="38"/>
    </row>
    <row r="12" spans="1:32" ht="80.099999999999994" customHeight="1">
      <c r="A12" s="42" t="s">
        <v>208</v>
      </c>
      <c r="B12" s="43" t="s">
        <v>530</v>
      </c>
      <c r="C12" s="43" t="s">
        <v>298</v>
      </c>
      <c r="D12" s="43" t="s">
        <v>543</v>
      </c>
      <c r="E12" s="43">
        <v>27</v>
      </c>
      <c r="F12" s="43" t="s">
        <v>800</v>
      </c>
      <c r="G12" s="43"/>
      <c r="H12" s="40">
        <v>570000</v>
      </c>
      <c r="I12" s="41">
        <f>IFERROR(AVERAGEIF(작품평!B:B,A12,작품평!D:D),0)</f>
        <v>4</v>
      </c>
      <c r="N12" s="62" t="s">
        <v>208</v>
      </c>
      <c r="Y12" s="42"/>
      <c r="Z12" s="43"/>
      <c r="AA12" s="43"/>
      <c r="AB12" s="43"/>
      <c r="AC12" s="43"/>
      <c r="AD12" s="40"/>
      <c r="AE12" s="41">
        <v>1.8333333333333333</v>
      </c>
      <c r="AF12" s="38"/>
    </row>
    <row r="13" spans="1:32" ht="80.099999999999994" customHeight="1">
      <c r="A13" s="42" t="s">
        <v>209</v>
      </c>
      <c r="B13" s="43" t="s">
        <v>530</v>
      </c>
      <c r="C13" s="43" t="s">
        <v>801</v>
      </c>
      <c r="D13" s="43" t="s">
        <v>543</v>
      </c>
      <c r="E13" s="43">
        <v>27</v>
      </c>
      <c r="F13" s="43" t="s">
        <v>802</v>
      </c>
      <c r="G13" s="43"/>
      <c r="H13" s="40">
        <v>140000</v>
      </c>
      <c r="I13" s="41">
        <f>IFERROR(AVERAGEIF(작품평!B:B,A13,작품평!D:D),0)</f>
        <v>0</v>
      </c>
      <c r="N13" s="62" t="s">
        <v>209</v>
      </c>
      <c r="Y13" s="42"/>
      <c r="Z13" s="43"/>
      <c r="AA13" s="43"/>
      <c r="AB13" s="43"/>
      <c r="AC13" s="43"/>
      <c r="AD13" s="40"/>
      <c r="AE13" s="41">
        <v>1</v>
      </c>
      <c r="AF13" s="38"/>
    </row>
    <row r="14" spans="1:32" ht="80.099999999999994" customHeight="1">
      <c r="A14" s="42" t="s">
        <v>210</v>
      </c>
      <c r="B14" s="43" t="s">
        <v>530</v>
      </c>
      <c r="C14" s="43" t="s">
        <v>803</v>
      </c>
      <c r="D14" s="43" t="s">
        <v>520</v>
      </c>
      <c r="E14" s="43">
        <v>28</v>
      </c>
      <c r="F14" s="43" t="s">
        <v>804</v>
      </c>
      <c r="G14" s="43"/>
      <c r="H14" s="40">
        <v>3530000</v>
      </c>
      <c r="I14" s="41">
        <f>IFERROR(AVERAGEIF(작품평!B:B,A14,작품평!D:D),0)</f>
        <v>0</v>
      </c>
      <c r="N14" s="62" t="s">
        <v>210</v>
      </c>
      <c r="Y14" s="42"/>
      <c r="Z14" s="43"/>
      <c r="AA14" s="43"/>
      <c r="AB14" s="43"/>
      <c r="AC14" s="43"/>
      <c r="AD14" s="40"/>
      <c r="AE14" s="41">
        <v>0</v>
      </c>
      <c r="AF14" s="38"/>
    </row>
    <row r="15" spans="1:32" ht="80.099999999999994" customHeight="1">
      <c r="A15" s="42" t="s">
        <v>211</v>
      </c>
      <c r="B15" s="43" t="s">
        <v>530</v>
      </c>
      <c r="C15" s="43" t="s">
        <v>805</v>
      </c>
      <c r="D15" s="43" t="s">
        <v>523</v>
      </c>
      <c r="E15" s="43">
        <v>29</v>
      </c>
      <c r="F15" s="43" t="s">
        <v>806</v>
      </c>
      <c r="G15" s="43"/>
      <c r="H15" s="40">
        <v>180000</v>
      </c>
      <c r="I15" s="41">
        <f>IFERROR(AVERAGEIF(작품평!B:B,A15,작품평!D:D),0)</f>
        <v>2.75</v>
      </c>
      <c r="N15" s="62" t="s">
        <v>211</v>
      </c>
      <c r="Y15" s="42"/>
      <c r="Z15" s="43"/>
      <c r="AA15" s="43"/>
      <c r="AB15" s="43"/>
      <c r="AC15" s="43"/>
      <c r="AD15" s="40"/>
      <c r="AE15" s="41">
        <v>0</v>
      </c>
      <c r="AF15" s="38"/>
    </row>
    <row r="16" spans="1:32" ht="80.099999999999994" customHeight="1">
      <c r="A16" s="42" t="s">
        <v>212</v>
      </c>
      <c r="B16" s="43" t="s">
        <v>530</v>
      </c>
      <c r="C16" s="43" t="s">
        <v>807</v>
      </c>
      <c r="D16" s="43" t="s">
        <v>549</v>
      </c>
      <c r="E16" s="43">
        <v>30</v>
      </c>
      <c r="F16" s="43" t="s">
        <v>808</v>
      </c>
      <c r="G16" s="43"/>
      <c r="H16" s="40">
        <v>2660000</v>
      </c>
      <c r="I16" s="41">
        <f>IFERROR(AVERAGEIF(작품평!B:B,A16,작품평!D:D),0)</f>
        <v>3.75</v>
      </c>
      <c r="N16" s="62" t="s">
        <v>212</v>
      </c>
      <c r="Y16" s="42"/>
      <c r="Z16" s="43"/>
      <c r="AA16" s="43"/>
      <c r="AB16" s="43"/>
      <c r="AC16" s="43"/>
      <c r="AD16" s="40"/>
      <c r="AE16" s="41">
        <v>0</v>
      </c>
      <c r="AF16" s="38"/>
    </row>
    <row r="17" spans="1:32" ht="80.099999999999994" customHeight="1">
      <c r="A17" s="42" t="s">
        <v>213</v>
      </c>
      <c r="B17" s="43" t="s">
        <v>530</v>
      </c>
      <c r="C17" s="43" t="s">
        <v>809</v>
      </c>
      <c r="D17" s="43" t="s">
        <v>550</v>
      </c>
      <c r="E17" s="43">
        <v>31</v>
      </c>
      <c r="F17" s="43" t="s">
        <v>810</v>
      </c>
      <c r="G17" s="43"/>
      <c r="H17" s="40">
        <v>2550000</v>
      </c>
      <c r="I17" s="41">
        <f>IFERROR(AVERAGEIF(작품평!B:B,A17,작품평!D:D),0)</f>
        <v>4.5</v>
      </c>
      <c r="N17" s="62" t="s">
        <v>213</v>
      </c>
      <c r="Y17" s="42"/>
      <c r="Z17" s="43"/>
      <c r="AA17" s="43"/>
      <c r="AB17" s="43"/>
      <c r="AC17" s="43"/>
      <c r="AD17" s="40"/>
      <c r="AE17" s="41">
        <v>0</v>
      </c>
      <c r="AF17" s="38"/>
    </row>
    <row r="18" spans="1:32" ht="80.099999999999994" customHeight="1">
      <c r="A18" s="42" t="s">
        <v>517</v>
      </c>
      <c r="B18" s="43" t="s">
        <v>531</v>
      </c>
      <c r="C18" s="43" t="s">
        <v>811</v>
      </c>
      <c r="D18" s="43" t="s">
        <v>519</v>
      </c>
      <c r="E18" s="43">
        <v>32</v>
      </c>
      <c r="F18" s="43" t="s">
        <v>812</v>
      </c>
      <c r="G18" s="43"/>
      <c r="H18" s="40">
        <v>650000</v>
      </c>
      <c r="I18" s="41">
        <f>IFERROR(AVERAGEIF(작품평!B:B,A18,작품평!D:D),0)</f>
        <v>0</v>
      </c>
      <c r="N18" s="62"/>
      <c r="Y18" s="42"/>
      <c r="Z18" s="43"/>
      <c r="AA18" s="43"/>
      <c r="AB18" s="43"/>
      <c r="AC18" s="43"/>
      <c r="AD18" s="40"/>
      <c r="AE18" s="41">
        <v>4.5</v>
      </c>
      <c r="AF18" s="38"/>
    </row>
    <row r="19" spans="1:32" ht="80.099999999999994" customHeight="1">
      <c r="A19" s="42" t="s">
        <v>214</v>
      </c>
      <c r="B19" s="43" t="s">
        <v>531</v>
      </c>
      <c r="C19" s="43" t="s">
        <v>813</v>
      </c>
      <c r="D19" s="43" t="s">
        <v>551</v>
      </c>
      <c r="E19" s="43">
        <v>33</v>
      </c>
      <c r="F19" s="43" t="s">
        <v>814</v>
      </c>
      <c r="G19" s="43"/>
      <c r="H19" s="40">
        <v>200000</v>
      </c>
      <c r="I19" s="41">
        <f>IFERROR(AVERAGEIF(작품평!B:B,A19,작품평!D:D),0)</f>
        <v>3.25</v>
      </c>
      <c r="N19" s="62"/>
      <c r="Y19" s="42"/>
      <c r="Z19" s="43"/>
      <c r="AA19" s="43"/>
      <c r="AB19" s="43"/>
      <c r="AC19" s="43"/>
      <c r="AD19" s="40"/>
      <c r="AE19" s="41">
        <v>4</v>
      </c>
      <c r="AF19" s="38"/>
    </row>
    <row r="20" spans="1:32" ht="80.099999999999994" customHeight="1">
      <c r="A20" s="42" t="s">
        <v>215</v>
      </c>
      <c r="B20" s="43" t="s">
        <v>531</v>
      </c>
      <c r="C20" s="43" t="s">
        <v>776</v>
      </c>
      <c r="D20" s="43" t="s">
        <v>536</v>
      </c>
      <c r="E20" s="43">
        <v>34</v>
      </c>
      <c r="F20" s="43" t="s">
        <v>777</v>
      </c>
      <c r="G20" s="43"/>
      <c r="H20" s="40">
        <v>4810000</v>
      </c>
      <c r="I20" s="41">
        <f>IFERROR(AVERAGEIF(작품평!B:B,A20,작품평!D:D),0)</f>
        <v>4.5</v>
      </c>
      <c r="N20" s="62"/>
      <c r="Y20" s="42"/>
      <c r="Z20" s="43"/>
      <c r="AA20" s="43"/>
      <c r="AB20" s="43"/>
      <c r="AC20" s="43"/>
      <c r="AD20" s="40"/>
      <c r="AE20" s="41">
        <v>3.5</v>
      </c>
      <c r="AF20" s="38"/>
    </row>
    <row r="21" spans="1:32" ht="80.099999999999994" customHeight="1">
      <c r="A21" s="42" t="s">
        <v>216</v>
      </c>
      <c r="B21" s="43" t="s">
        <v>531</v>
      </c>
      <c r="C21" s="43" t="s">
        <v>320</v>
      </c>
      <c r="D21" s="43" t="s">
        <v>521</v>
      </c>
      <c r="E21" s="43">
        <v>35</v>
      </c>
      <c r="F21" s="43" t="s">
        <v>815</v>
      </c>
      <c r="G21" s="43"/>
      <c r="H21" s="40">
        <v>4170000</v>
      </c>
      <c r="I21" s="41">
        <f>IFERROR(AVERAGEIF(작품평!B:B,A21,작품평!D:D),0)</f>
        <v>3.5</v>
      </c>
      <c r="N21" s="62"/>
      <c r="Y21" s="42"/>
      <c r="Z21" s="43"/>
      <c r="AA21" s="43"/>
      <c r="AB21" s="43"/>
      <c r="AC21" s="43"/>
      <c r="AD21" s="40"/>
      <c r="AE21" s="41">
        <v>3.3333333333333335</v>
      </c>
      <c r="AF21" s="38"/>
    </row>
    <row r="22" spans="1:32" ht="80.099999999999994" customHeight="1">
      <c r="A22" s="42" t="s">
        <v>217</v>
      </c>
      <c r="B22" s="43" t="s">
        <v>531</v>
      </c>
      <c r="C22" s="43" t="s">
        <v>816</v>
      </c>
      <c r="D22" s="43" t="s">
        <v>521</v>
      </c>
      <c r="E22" s="43">
        <v>35</v>
      </c>
      <c r="F22" s="43" t="s">
        <v>817</v>
      </c>
      <c r="G22" s="43"/>
      <c r="H22" s="40">
        <v>4070000</v>
      </c>
      <c r="I22" s="41">
        <f>IFERROR(AVERAGEIF(작품평!B:B,A22,작품평!D:D),0)</f>
        <v>0</v>
      </c>
      <c r="N22" s="62"/>
      <c r="Y22" s="42"/>
      <c r="Z22" s="43"/>
      <c r="AA22" s="43"/>
      <c r="AB22" s="43"/>
      <c r="AC22" s="43"/>
      <c r="AD22" s="40"/>
      <c r="AE22" s="41">
        <v>3.25</v>
      </c>
      <c r="AF22" s="38"/>
    </row>
    <row r="23" spans="1:32" ht="80.099999999999994" customHeight="1">
      <c r="A23" s="42" t="s">
        <v>218</v>
      </c>
      <c r="B23" s="43" t="s">
        <v>531</v>
      </c>
      <c r="C23" s="43" t="s">
        <v>818</v>
      </c>
      <c r="D23" s="43" t="s">
        <v>552</v>
      </c>
      <c r="E23" s="43">
        <v>36</v>
      </c>
      <c r="F23" s="43" t="s">
        <v>819</v>
      </c>
      <c r="G23" s="43"/>
      <c r="H23" s="40">
        <v>1240000</v>
      </c>
      <c r="I23" s="41">
        <f>IFERROR(AVERAGEIF(작품평!B:B,A23,작품평!D:D),0)</f>
        <v>0</v>
      </c>
      <c r="Y23" s="42"/>
      <c r="Z23" s="43"/>
      <c r="AA23" s="43"/>
      <c r="AB23" s="43"/>
      <c r="AC23" s="43"/>
      <c r="AD23" s="40"/>
      <c r="AE23" s="41">
        <v>2.5</v>
      </c>
      <c r="AF23" s="38"/>
    </row>
    <row r="24" spans="1:32" ht="80.099999999999994" customHeight="1">
      <c r="A24" s="42" t="s">
        <v>219</v>
      </c>
      <c r="B24" s="43" t="s">
        <v>531</v>
      </c>
      <c r="C24" s="43" t="s">
        <v>325</v>
      </c>
      <c r="D24" s="43" t="s">
        <v>552</v>
      </c>
      <c r="E24" s="43">
        <v>36</v>
      </c>
      <c r="F24" s="43" t="s">
        <v>820</v>
      </c>
      <c r="G24" s="43"/>
      <c r="H24" s="40">
        <v>750000</v>
      </c>
      <c r="I24" s="41">
        <f>IFERROR(AVERAGEIF(작품평!B:B,A24,작품평!D:D),0)</f>
        <v>3.3333333333333335</v>
      </c>
      <c r="Y24" s="42"/>
      <c r="Z24" s="43"/>
      <c r="AA24" s="43"/>
      <c r="AB24" s="43"/>
      <c r="AC24" s="43"/>
      <c r="AD24" s="40"/>
      <c r="AE24" s="41">
        <v>2.5</v>
      </c>
      <c r="AF24" s="38"/>
    </row>
    <row r="25" spans="1:32" ht="80.099999999999994" customHeight="1">
      <c r="A25" s="42" t="s">
        <v>220</v>
      </c>
      <c r="B25" s="43" t="s">
        <v>531</v>
      </c>
      <c r="C25" s="43" t="s">
        <v>821</v>
      </c>
      <c r="D25" s="43" t="s">
        <v>553</v>
      </c>
      <c r="E25" s="43">
        <v>37</v>
      </c>
      <c r="F25" s="43" t="s">
        <v>935</v>
      </c>
      <c r="G25" s="43"/>
      <c r="H25" s="40">
        <v>1830000</v>
      </c>
      <c r="I25" s="41">
        <f>IFERROR(AVERAGEIF(작품평!B:B,A25,작품평!D:D),0)</f>
        <v>0</v>
      </c>
      <c r="Y25" s="42"/>
      <c r="Z25" s="43"/>
      <c r="AA25" s="43"/>
      <c r="AB25" s="43"/>
      <c r="AC25" s="43"/>
      <c r="AD25" s="40"/>
      <c r="AE25" s="41">
        <v>2.1666666666666665</v>
      </c>
      <c r="AF25" s="38"/>
    </row>
    <row r="26" spans="1:32" ht="80.099999999999994" customHeight="1">
      <c r="A26" s="42" t="s">
        <v>221</v>
      </c>
      <c r="B26" s="43" t="s">
        <v>531</v>
      </c>
      <c r="C26" s="43" t="s">
        <v>328</v>
      </c>
      <c r="D26" s="43" t="s">
        <v>505</v>
      </c>
      <c r="E26" s="43">
        <v>38</v>
      </c>
      <c r="F26" s="43" t="s">
        <v>936</v>
      </c>
      <c r="G26" s="43"/>
      <c r="H26" s="40">
        <v>2150000</v>
      </c>
      <c r="I26" s="41">
        <f>IFERROR(AVERAGEIF(작품평!B:B,A26,작품평!D:D),0)</f>
        <v>4</v>
      </c>
      <c r="Y26" s="42"/>
      <c r="Z26" s="43"/>
      <c r="AA26" s="43"/>
      <c r="AB26" s="43"/>
      <c r="AC26" s="43"/>
      <c r="AD26" s="40"/>
      <c r="AE26" s="41">
        <v>2</v>
      </c>
      <c r="AF26" s="38"/>
    </row>
    <row r="27" spans="1:32" ht="80.099999999999994" customHeight="1">
      <c r="A27" s="42" t="s">
        <v>222</v>
      </c>
      <c r="B27" s="43" t="s">
        <v>531</v>
      </c>
      <c r="C27" s="43" t="s">
        <v>330</v>
      </c>
      <c r="D27" s="43" t="s">
        <v>505</v>
      </c>
      <c r="E27" s="43">
        <v>38</v>
      </c>
      <c r="F27" s="43" t="s">
        <v>937</v>
      </c>
      <c r="G27" s="43"/>
      <c r="H27" s="40">
        <v>3620000</v>
      </c>
      <c r="I27" s="41">
        <f>IFERROR(AVERAGEIF(작품평!B:B,A27,작품평!D:D),0)</f>
        <v>0</v>
      </c>
      <c r="Y27" s="42"/>
      <c r="Z27" s="43"/>
      <c r="AA27" s="43"/>
      <c r="AB27" s="43"/>
      <c r="AC27" s="43"/>
      <c r="AD27" s="40"/>
      <c r="AE27" s="41">
        <v>1</v>
      </c>
      <c r="AF27" s="38"/>
    </row>
    <row r="28" spans="1:32" ht="80.099999999999994" customHeight="1">
      <c r="A28" s="42" t="s">
        <v>223</v>
      </c>
      <c r="B28" s="43" t="s">
        <v>531</v>
      </c>
      <c r="C28" s="43" t="s">
        <v>331</v>
      </c>
      <c r="D28" s="43" t="s">
        <v>554</v>
      </c>
      <c r="E28" s="43">
        <v>39</v>
      </c>
      <c r="F28" s="43" t="s">
        <v>938</v>
      </c>
      <c r="G28" s="43"/>
      <c r="H28" s="40">
        <v>510000</v>
      </c>
      <c r="I28" s="41">
        <f>IFERROR(AVERAGEIF(작품평!B:B,A28,작품평!D:D),0)</f>
        <v>1</v>
      </c>
      <c r="Y28" s="42"/>
      <c r="Z28" s="43"/>
      <c r="AA28" s="43"/>
      <c r="AB28" s="43"/>
      <c r="AC28" s="43"/>
      <c r="AD28" s="40"/>
      <c r="AE28" s="41">
        <v>0</v>
      </c>
      <c r="AF28" s="38"/>
    </row>
    <row r="29" spans="1:32" ht="80.099999999999994" customHeight="1">
      <c r="A29" s="42" t="s">
        <v>224</v>
      </c>
      <c r="B29" s="43" t="s">
        <v>531</v>
      </c>
      <c r="C29" s="43" t="s">
        <v>333</v>
      </c>
      <c r="D29" s="43" t="s">
        <v>555</v>
      </c>
      <c r="E29" s="43">
        <v>40</v>
      </c>
      <c r="F29" s="43" t="s">
        <v>939</v>
      </c>
      <c r="G29" s="43"/>
      <c r="H29" s="40">
        <v>1500000</v>
      </c>
      <c r="I29" s="41">
        <f>IFERROR(AVERAGEIF(작품평!B:B,A29,작품평!D:D),0)</f>
        <v>2.5</v>
      </c>
      <c r="Y29" s="42"/>
      <c r="Z29" s="43"/>
      <c r="AA29" s="43"/>
      <c r="AB29" s="43"/>
      <c r="AC29" s="43"/>
      <c r="AD29" s="40"/>
      <c r="AE29" s="41">
        <v>0</v>
      </c>
      <c r="AF29" s="38"/>
    </row>
    <row r="30" spans="1:32" ht="80.099999999999994" customHeight="1">
      <c r="A30" s="42" t="s">
        <v>225</v>
      </c>
      <c r="B30" s="43" t="s">
        <v>531</v>
      </c>
      <c r="C30" s="43" t="s">
        <v>335</v>
      </c>
      <c r="D30" s="43" t="s">
        <v>556</v>
      </c>
      <c r="E30" s="43">
        <v>41</v>
      </c>
      <c r="F30" s="43" t="s">
        <v>940</v>
      </c>
      <c r="G30" s="43"/>
      <c r="H30" s="40">
        <v>4950000</v>
      </c>
      <c r="I30" s="41">
        <f>IFERROR(AVERAGEIF(작품평!B:B,A30,작품평!D:D),0)</f>
        <v>2.1666666666666665</v>
      </c>
      <c r="Y30" s="42"/>
      <c r="Z30" s="43"/>
      <c r="AA30" s="43"/>
      <c r="AB30" s="43"/>
      <c r="AC30" s="43"/>
      <c r="AD30" s="40"/>
      <c r="AE30" s="41">
        <v>0</v>
      </c>
      <c r="AF30" s="38"/>
    </row>
    <row r="31" spans="1:32" ht="80.099999999999994" customHeight="1">
      <c r="A31" s="42" t="s">
        <v>226</v>
      </c>
      <c r="B31" s="43" t="s">
        <v>531</v>
      </c>
      <c r="C31" s="43" t="s">
        <v>337</v>
      </c>
      <c r="D31" s="43" t="s">
        <v>557</v>
      </c>
      <c r="E31" s="43">
        <v>42</v>
      </c>
      <c r="F31" s="43" t="s">
        <v>941</v>
      </c>
      <c r="G31" s="43"/>
      <c r="H31" s="40">
        <v>4950000</v>
      </c>
      <c r="I31" s="41">
        <f>IFERROR(AVERAGEIF(작품평!B:B,A31,작품평!D:D),0)</f>
        <v>2.5</v>
      </c>
      <c r="Y31" s="42"/>
      <c r="Z31" s="43"/>
      <c r="AA31" s="43"/>
      <c r="AB31" s="43"/>
      <c r="AC31" s="43"/>
      <c r="AD31" s="40"/>
      <c r="AE31" s="41">
        <v>0</v>
      </c>
      <c r="AF31" s="38"/>
    </row>
    <row r="32" spans="1:32" ht="80.099999999999994" customHeight="1">
      <c r="A32" s="42" t="s">
        <v>227</v>
      </c>
      <c r="B32" s="43" t="s">
        <v>531</v>
      </c>
      <c r="C32" s="43" t="s">
        <v>339</v>
      </c>
      <c r="D32" s="43" t="s">
        <v>558</v>
      </c>
      <c r="E32" s="43">
        <v>43</v>
      </c>
      <c r="F32" s="43" t="s">
        <v>942</v>
      </c>
      <c r="G32" s="43"/>
      <c r="H32" s="40">
        <v>2810000</v>
      </c>
      <c r="I32" s="41">
        <f>IFERROR(AVERAGEIF(작품평!B:B,A32,작품평!D:D),0)</f>
        <v>2</v>
      </c>
      <c r="Y32" s="42"/>
      <c r="Z32" s="43"/>
      <c r="AA32" s="43"/>
      <c r="AB32" s="43"/>
      <c r="AC32" s="43"/>
      <c r="AD32" s="40"/>
      <c r="AE32" s="41">
        <v>0</v>
      </c>
      <c r="AF32" s="38"/>
    </row>
    <row r="33" spans="1:32" ht="80.099999999999994" customHeight="1">
      <c r="A33" s="42" t="s">
        <v>822</v>
      </c>
      <c r="B33" s="39" t="s">
        <v>532</v>
      </c>
      <c r="C33" s="39" t="s">
        <v>823</v>
      </c>
      <c r="D33" s="39" t="s">
        <v>527</v>
      </c>
      <c r="E33" s="39">
        <v>44</v>
      </c>
      <c r="F33" s="39" t="s">
        <v>824</v>
      </c>
      <c r="H33" s="57">
        <v>4900000</v>
      </c>
      <c r="I33" s="41">
        <f>IFERROR(AVERAGEIF(작품평!B:B,A33,작품평!D:D),0)</f>
        <v>3</v>
      </c>
      <c r="Y33" s="42"/>
      <c r="Z33" s="62"/>
      <c r="AA33" s="62"/>
      <c r="AB33" s="62"/>
      <c r="AC33" s="62"/>
      <c r="AD33" s="48"/>
      <c r="AE33" s="41">
        <v>4.5</v>
      </c>
      <c r="AF33" s="38"/>
    </row>
    <row r="34" spans="1:32" ht="80.099999999999994" customHeight="1">
      <c r="A34" s="42" t="s">
        <v>228</v>
      </c>
      <c r="B34" s="43" t="s">
        <v>532</v>
      </c>
      <c r="C34" s="43" t="s">
        <v>825</v>
      </c>
      <c r="D34" s="43" t="s">
        <v>527</v>
      </c>
      <c r="E34" s="43">
        <v>44</v>
      </c>
      <c r="F34" s="43" t="s">
        <v>826</v>
      </c>
      <c r="G34" s="43"/>
      <c r="H34" s="40">
        <v>1280000</v>
      </c>
      <c r="I34" s="41">
        <f>IFERROR(AVERAGEIF(작품평!B:B,A34,작품평!D:D),0)</f>
        <v>2</v>
      </c>
      <c r="Y34" s="42"/>
      <c r="Z34" s="43"/>
      <c r="AA34" s="43"/>
      <c r="AB34" s="43"/>
      <c r="AC34" s="43"/>
      <c r="AD34" s="40"/>
      <c r="AE34" s="41">
        <v>4</v>
      </c>
      <c r="AF34" s="38"/>
    </row>
    <row r="35" spans="1:32" ht="80.099999999999994" customHeight="1">
      <c r="A35" s="42" t="s">
        <v>229</v>
      </c>
      <c r="B35" s="43" t="s">
        <v>532</v>
      </c>
      <c r="C35" s="43" t="s">
        <v>345</v>
      </c>
      <c r="D35" s="43" t="s">
        <v>507</v>
      </c>
      <c r="E35" s="43">
        <v>45</v>
      </c>
      <c r="F35" s="43" t="s">
        <v>827</v>
      </c>
      <c r="G35" s="43"/>
      <c r="H35" s="40">
        <v>4750000</v>
      </c>
      <c r="I35" s="41">
        <f>IFERROR(AVERAGEIF(작품평!B:B,A35,작품평!D:D),0)</f>
        <v>1.5</v>
      </c>
      <c r="Y35" s="42"/>
      <c r="Z35" s="43"/>
      <c r="AA35" s="43"/>
      <c r="AB35" s="43"/>
      <c r="AC35" s="43"/>
      <c r="AD35" s="40"/>
      <c r="AE35" s="41">
        <v>4</v>
      </c>
      <c r="AF35" s="38"/>
    </row>
    <row r="36" spans="1:32" ht="80.099999999999994" customHeight="1">
      <c r="A36" s="42" t="s">
        <v>230</v>
      </c>
      <c r="B36" s="43" t="s">
        <v>532</v>
      </c>
      <c r="C36" s="43" t="s">
        <v>828</v>
      </c>
      <c r="D36" s="43" t="s">
        <v>507</v>
      </c>
      <c r="E36" s="43">
        <v>45</v>
      </c>
      <c r="F36" s="43" t="s">
        <v>943</v>
      </c>
      <c r="G36" s="43"/>
      <c r="H36" s="40">
        <v>2280000</v>
      </c>
      <c r="I36" s="41">
        <f>IFERROR(AVERAGEIF(작품평!B:B,A36,작품평!D:D),0)</f>
        <v>4</v>
      </c>
      <c r="Y36" s="42"/>
      <c r="Z36" s="43"/>
      <c r="AA36" s="43"/>
      <c r="AB36" s="43"/>
      <c r="AC36" s="43"/>
      <c r="AD36" s="40"/>
      <c r="AE36" s="41">
        <v>4</v>
      </c>
      <c r="AF36" s="38"/>
    </row>
    <row r="37" spans="1:32" ht="80.099999999999994" customHeight="1">
      <c r="A37" s="42" t="s">
        <v>231</v>
      </c>
      <c r="B37" s="43" t="s">
        <v>532</v>
      </c>
      <c r="C37" s="43" t="s">
        <v>829</v>
      </c>
      <c r="D37" s="43" t="s">
        <v>538</v>
      </c>
      <c r="E37" s="43">
        <v>46</v>
      </c>
      <c r="F37" s="43" t="s">
        <v>830</v>
      </c>
      <c r="G37" s="43"/>
      <c r="H37" s="40">
        <v>4180000</v>
      </c>
      <c r="I37" s="41">
        <f>IFERROR(AVERAGEIF(작품평!B:B,A37,작품평!D:D),0)</f>
        <v>1</v>
      </c>
      <c r="Y37" s="42"/>
      <c r="Z37" s="43"/>
      <c r="AA37" s="43"/>
      <c r="AB37" s="43"/>
      <c r="AC37" s="43"/>
      <c r="AD37" s="40"/>
      <c r="AE37" s="41">
        <v>4</v>
      </c>
      <c r="AF37" s="38"/>
    </row>
    <row r="38" spans="1:32" ht="80.099999999999994" customHeight="1">
      <c r="A38" s="42" t="s">
        <v>232</v>
      </c>
      <c r="B38" s="43" t="s">
        <v>532</v>
      </c>
      <c r="C38" s="43" t="s">
        <v>831</v>
      </c>
      <c r="D38" s="43" t="s">
        <v>538</v>
      </c>
      <c r="E38" s="43">
        <v>46</v>
      </c>
      <c r="F38" s="43" t="s">
        <v>944</v>
      </c>
      <c r="G38" s="43"/>
      <c r="H38" s="40">
        <v>500000</v>
      </c>
      <c r="I38" s="41">
        <f>IFERROR(AVERAGEIF(작품평!B:B,A38,작품평!D:D),0)</f>
        <v>0</v>
      </c>
      <c r="Y38" s="42"/>
      <c r="Z38" s="43"/>
      <c r="AA38" s="43"/>
      <c r="AB38" s="43"/>
      <c r="AC38" s="43"/>
      <c r="AD38" s="40"/>
      <c r="AE38" s="41">
        <v>3.75</v>
      </c>
      <c r="AF38" s="38"/>
    </row>
    <row r="39" spans="1:32" ht="80.099999999999994" customHeight="1">
      <c r="A39" s="42" t="s">
        <v>233</v>
      </c>
      <c r="B39" s="43" t="s">
        <v>532</v>
      </c>
      <c r="C39" s="43" t="s">
        <v>351</v>
      </c>
      <c r="D39" s="43" t="s">
        <v>352</v>
      </c>
      <c r="E39" s="43">
        <v>47</v>
      </c>
      <c r="F39" s="43" t="s">
        <v>945</v>
      </c>
      <c r="G39" s="43"/>
      <c r="H39" s="40">
        <v>1120000</v>
      </c>
      <c r="I39" s="41">
        <f>IFERROR(AVERAGEIF(작품평!B:B,A39,작품평!D:D),0)</f>
        <v>4</v>
      </c>
      <c r="Y39" s="42"/>
      <c r="Z39" s="43"/>
      <c r="AA39" s="43"/>
      <c r="AB39" s="43"/>
      <c r="AC39" s="43"/>
      <c r="AD39" s="65"/>
      <c r="AE39" s="41">
        <v>3</v>
      </c>
      <c r="AF39" s="38"/>
    </row>
    <row r="40" spans="1:32" ht="80.099999999999994" customHeight="1">
      <c r="A40" s="42" t="s">
        <v>234</v>
      </c>
      <c r="B40" s="43" t="s">
        <v>532</v>
      </c>
      <c r="C40" s="43" t="s">
        <v>778</v>
      </c>
      <c r="D40" s="43" t="s">
        <v>535</v>
      </c>
      <c r="E40" s="43">
        <v>48</v>
      </c>
      <c r="F40" s="43" t="s">
        <v>932</v>
      </c>
      <c r="G40" s="43"/>
      <c r="H40" s="40">
        <v>1850000</v>
      </c>
      <c r="I40" s="41">
        <f>IFERROR(AVERAGEIF(작품평!B:B,A40,작품평!D:D),0)</f>
        <v>4.5</v>
      </c>
      <c r="Y40" s="42"/>
      <c r="Z40" s="43"/>
      <c r="AA40" s="43"/>
      <c r="AB40" s="43"/>
      <c r="AC40" s="43"/>
      <c r="AD40" s="40"/>
      <c r="AE40" s="41">
        <v>3</v>
      </c>
      <c r="AF40" s="38"/>
    </row>
    <row r="41" spans="1:32" ht="80.099999999999994" customHeight="1">
      <c r="A41" s="42" t="s">
        <v>235</v>
      </c>
      <c r="B41" s="43" t="s">
        <v>532</v>
      </c>
      <c r="C41" s="43" t="s">
        <v>832</v>
      </c>
      <c r="D41" s="43" t="s">
        <v>559</v>
      </c>
      <c r="E41" s="43">
        <v>49</v>
      </c>
      <c r="F41" s="43" t="s">
        <v>946</v>
      </c>
      <c r="G41" s="43"/>
      <c r="H41" s="40">
        <v>3900000</v>
      </c>
      <c r="I41" s="41">
        <f>IFERROR(AVERAGEIF(작품평!B:B,A41,작품평!D:D),0)</f>
        <v>4</v>
      </c>
      <c r="Y41" s="42"/>
      <c r="Z41" s="43"/>
      <c r="AA41" s="43"/>
      <c r="AB41" s="43"/>
      <c r="AC41" s="43"/>
      <c r="AD41" s="40"/>
      <c r="AE41" s="41">
        <v>3</v>
      </c>
      <c r="AF41" s="38"/>
    </row>
    <row r="42" spans="1:32" ht="80.099999999999994" customHeight="1">
      <c r="A42" s="42" t="s">
        <v>236</v>
      </c>
      <c r="B42" s="43" t="s">
        <v>532</v>
      </c>
      <c r="C42" s="43" t="s">
        <v>357</v>
      </c>
      <c r="D42" s="43" t="s">
        <v>518</v>
      </c>
      <c r="E42" s="43">
        <v>50</v>
      </c>
      <c r="F42" s="43" t="s">
        <v>947</v>
      </c>
      <c r="G42" s="43"/>
      <c r="H42" s="40">
        <v>1140000</v>
      </c>
      <c r="I42" s="41">
        <f>IFERROR(AVERAGEIF(작품평!B:B,A42,작품평!D:D),0)</f>
        <v>0</v>
      </c>
      <c r="Y42" s="42"/>
      <c r="Z42" s="43"/>
      <c r="AA42" s="43"/>
      <c r="AB42" s="43"/>
      <c r="AC42" s="43"/>
      <c r="AD42" s="40"/>
      <c r="AE42" s="41">
        <v>2.25</v>
      </c>
      <c r="AF42" s="38"/>
    </row>
    <row r="43" spans="1:32" ht="80.099999999999994" customHeight="1">
      <c r="A43" s="42" t="s">
        <v>237</v>
      </c>
      <c r="B43" s="43" t="s">
        <v>532</v>
      </c>
      <c r="C43" s="43" t="s">
        <v>833</v>
      </c>
      <c r="D43" s="43" t="s">
        <v>518</v>
      </c>
      <c r="E43" s="43">
        <v>50</v>
      </c>
      <c r="F43" s="43" t="s">
        <v>948</v>
      </c>
      <c r="G43" s="43"/>
      <c r="H43" s="40">
        <v>4470000</v>
      </c>
      <c r="I43" s="41">
        <f>IFERROR(AVERAGEIF(작품평!B:B,A43,작품평!D:D),0)</f>
        <v>3</v>
      </c>
      <c r="Y43" s="42"/>
      <c r="Z43" s="43"/>
      <c r="AA43" s="43"/>
      <c r="AB43" s="43"/>
      <c r="AC43" s="43"/>
      <c r="AD43" s="40"/>
      <c r="AE43" s="41">
        <v>2</v>
      </c>
      <c r="AF43" s="38"/>
    </row>
    <row r="44" spans="1:32" ht="80.099999999999994" customHeight="1">
      <c r="A44" s="42" t="s">
        <v>238</v>
      </c>
      <c r="B44" s="43" t="s">
        <v>532</v>
      </c>
      <c r="C44" s="43" t="s">
        <v>834</v>
      </c>
      <c r="D44" s="43" t="s">
        <v>525</v>
      </c>
      <c r="E44" s="43">
        <v>51</v>
      </c>
      <c r="F44" s="43" t="s">
        <v>949</v>
      </c>
      <c r="G44" s="43"/>
      <c r="H44" s="40">
        <v>1930000</v>
      </c>
      <c r="I44" s="41">
        <f>IFERROR(AVERAGEIF(작품평!B:B,A44,작품평!D:D),0)</f>
        <v>0</v>
      </c>
      <c r="Y44" s="42"/>
      <c r="Z44" s="43"/>
      <c r="AA44" s="43"/>
      <c r="AB44" s="43"/>
      <c r="AC44" s="43"/>
      <c r="AD44" s="40"/>
      <c r="AE44" s="41">
        <v>2</v>
      </c>
      <c r="AF44" s="38"/>
    </row>
    <row r="45" spans="1:32" ht="80.099999999999994" customHeight="1">
      <c r="A45" s="42" t="s">
        <v>239</v>
      </c>
      <c r="B45" s="43" t="s">
        <v>532</v>
      </c>
      <c r="C45" s="43" t="s">
        <v>835</v>
      </c>
      <c r="D45" s="43" t="s">
        <v>525</v>
      </c>
      <c r="E45" s="43">
        <v>51</v>
      </c>
      <c r="F45" s="43" t="s">
        <v>950</v>
      </c>
      <c r="G45" s="43"/>
      <c r="H45" s="40">
        <v>3070000</v>
      </c>
      <c r="I45" s="41">
        <f>IFERROR(AVERAGEIF(작품평!B:B,A45,작품평!D:D),0)</f>
        <v>2</v>
      </c>
      <c r="Y45" s="42"/>
      <c r="Z45" s="43"/>
      <c r="AA45" s="43"/>
      <c r="AB45" s="43"/>
      <c r="AC45" s="43"/>
      <c r="AD45" s="40"/>
      <c r="AE45" s="41">
        <v>1.5</v>
      </c>
      <c r="AF45" s="38"/>
    </row>
    <row r="46" spans="1:32" ht="80.099999999999994" customHeight="1">
      <c r="A46" s="42" t="s">
        <v>240</v>
      </c>
      <c r="B46" s="43" t="s">
        <v>532</v>
      </c>
      <c r="C46" s="43" t="s">
        <v>363</v>
      </c>
      <c r="D46" s="43" t="s">
        <v>539</v>
      </c>
      <c r="E46" s="43">
        <v>52</v>
      </c>
      <c r="F46" s="43" t="s">
        <v>951</v>
      </c>
      <c r="G46" s="43"/>
      <c r="H46" s="40">
        <v>2010000</v>
      </c>
      <c r="I46" s="41">
        <f>IFERROR(AVERAGEIF(작품평!B:B,A46,작품평!D:D),0)</f>
        <v>1</v>
      </c>
      <c r="Y46" s="42"/>
      <c r="Z46" s="43"/>
      <c r="AA46" s="43"/>
      <c r="AB46" s="43"/>
      <c r="AC46" s="43"/>
      <c r="AD46" s="40"/>
      <c r="AE46" s="41">
        <v>1</v>
      </c>
      <c r="AF46" s="38"/>
    </row>
    <row r="47" spans="1:32" ht="80.099999999999994" customHeight="1">
      <c r="A47" s="42" t="s">
        <v>241</v>
      </c>
      <c r="B47" s="43" t="s">
        <v>532</v>
      </c>
      <c r="C47" s="43" t="s">
        <v>365</v>
      </c>
      <c r="D47" s="43" t="s">
        <v>539</v>
      </c>
      <c r="E47" s="43">
        <v>52</v>
      </c>
      <c r="F47" s="43" t="s">
        <v>952</v>
      </c>
      <c r="G47" s="43"/>
      <c r="H47" s="40">
        <v>1270000</v>
      </c>
      <c r="I47" s="41">
        <f>IFERROR(AVERAGEIF(작품평!B:B,A47,작품평!D:D),0)</f>
        <v>3</v>
      </c>
      <c r="Y47" s="42"/>
      <c r="Z47" s="43"/>
      <c r="AA47" s="43"/>
      <c r="AB47" s="43"/>
      <c r="AC47" s="43"/>
      <c r="AD47" s="40"/>
      <c r="AE47" s="41">
        <v>1</v>
      </c>
      <c r="AF47" s="38"/>
    </row>
    <row r="48" spans="1:32" ht="80.099999999999994" customHeight="1">
      <c r="A48" s="42" t="s">
        <v>242</v>
      </c>
      <c r="B48" s="43" t="s">
        <v>532</v>
      </c>
      <c r="C48" s="43" t="s">
        <v>366</v>
      </c>
      <c r="D48" s="43" t="s">
        <v>560</v>
      </c>
      <c r="E48" s="43">
        <v>53</v>
      </c>
      <c r="F48" s="43" t="s">
        <v>953</v>
      </c>
      <c r="G48" s="43"/>
      <c r="H48" s="40">
        <v>2110000</v>
      </c>
      <c r="I48" s="41">
        <f>IFERROR(AVERAGEIF(작품평!B:B,A48,작품평!D:D),0)</f>
        <v>2.25</v>
      </c>
      <c r="Y48" s="42"/>
      <c r="Z48" s="43"/>
      <c r="AA48" s="43"/>
      <c r="AB48" s="43"/>
      <c r="AC48" s="43"/>
      <c r="AD48" s="40"/>
      <c r="AE48" s="41">
        <v>0</v>
      </c>
      <c r="AF48" s="38"/>
    </row>
    <row r="49" spans="1:32" ht="80.099999999999994" customHeight="1">
      <c r="A49" s="42" t="s">
        <v>243</v>
      </c>
      <c r="B49" s="43" t="s">
        <v>532</v>
      </c>
      <c r="C49" s="43" t="s">
        <v>368</v>
      </c>
      <c r="D49" s="43" t="s">
        <v>539</v>
      </c>
      <c r="E49" s="43">
        <v>52</v>
      </c>
      <c r="F49" s="43" t="s">
        <v>954</v>
      </c>
      <c r="G49" s="43"/>
      <c r="H49" s="40">
        <v>3170000</v>
      </c>
      <c r="I49" s="41">
        <f>IFERROR(AVERAGEIF(작품평!B:B,A49,작품평!D:D),0)</f>
        <v>4</v>
      </c>
      <c r="Y49" s="42"/>
      <c r="Z49" s="43"/>
      <c r="AA49" s="43"/>
      <c r="AB49" s="43"/>
      <c r="AC49" s="43"/>
      <c r="AD49" s="40"/>
      <c r="AE49" s="41">
        <v>0</v>
      </c>
      <c r="AF49" s="38"/>
    </row>
    <row r="50" spans="1:32" ht="80.099999999999994" customHeight="1">
      <c r="A50" s="42" t="s">
        <v>244</v>
      </c>
      <c r="B50" s="43" t="s">
        <v>532</v>
      </c>
      <c r="C50" s="43" t="s">
        <v>836</v>
      </c>
      <c r="D50" s="43" t="s">
        <v>561</v>
      </c>
      <c r="E50" s="43">
        <v>54</v>
      </c>
      <c r="F50" s="43" t="s">
        <v>955</v>
      </c>
      <c r="G50" s="43"/>
      <c r="H50" s="40">
        <v>1040000</v>
      </c>
      <c r="I50" s="41">
        <f>IFERROR(AVERAGEIF(작품평!B:B,A50,작품평!D:D),0)</f>
        <v>3.75</v>
      </c>
      <c r="Y50" s="42"/>
      <c r="Z50" s="43"/>
      <c r="AA50" s="43"/>
      <c r="AB50" s="43"/>
      <c r="AC50" s="43"/>
      <c r="AD50" s="40"/>
      <c r="AE50" s="41">
        <v>0</v>
      </c>
      <c r="AF50" s="38"/>
    </row>
    <row r="51" spans="1:32" ht="80.099999999999994" customHeight="1">
      <c r="A51" s="42" t="s">
        <v>837</v>
      </c>
      <c r="B51" s="43" t="s">
        <v>533</v>
      </c>
      <c r="C51" s="43" t="s">
        <v>838</v>
      </c>
      <c r="D51" s="43" t="s">
        <v>562</v>
      </c>
      <c r="E51" s="43">
        <v>55</v>
      </c>
      <c r="F51" s="43" t="s">
        <v>839</v>
      </c>
      <c r="G51" s="43"/>
      <c r="H51" s="40">
        <v>2550000</v>
      </c>
      <c r="I51" s="41">
        <f>IFERROR(AVERAGEIF(작품평!B:B,A51,작품평!D:D),0)</f>
        <v>0</v>
      </c>
      <c r="Y51" s="42"/>
      <c r="Z51" s="43"/>
      <c r="AA51" s="43"/>
      <c r="AB51" s="43"/>
      <c r="AC51" s="43"/>
      <c r="AD51" s="40"/>
      <c r="AE51" s="41">
        <v>3.25</v>
      </c>
      <c r="AF51" s="38"/>
    </row>
    <row r="52" spans="1:32" ht="80.099999999999994" customHeight="1">
      <c r="A52" s="42" t="s">
        <v>245</v>
      </c>
      <c r="B52" s="43" t="s">
        <v>533</v>
      </c>
      <c r="C52" s="43" t="s">
        <v>840</v>
      </c>
      <c r="D52" s="43" t="s">
        <v>479</v>
      </c>
      <c r="E52" s="43">
        <v>56</v>
      </c>
      <c r="F52" s="44" t="s">
        <v>841</v>
      </c>
      <c r="G52" s="43"/>
      <c r="H52" s="40">
        <v>1810000</v>
      </c>
      <c r="I52" s="41">
        <f>IFERROR(AVERAGEIF(작품평!B:B,A52,작품평!D:D),0)</f>
        <v>0</v>
      </c>
      <c r="Y52" s="42"/>
      <c r="Z52" s="43"/>
      <c r="AA52" s="43"/>
      <c r="AB52" s="43"/>
      <c r="AC52" s="43"/>
      <c r="AD52" s="40"/>
      <c r="AE52" s="41">
        <v>3</v>
      </c>
      <c r="AF52" s="38"/>
    </row>
    <row r="53" spans="1:32" ht="80.099999999999994" customHeight="1">
      <c r="A53" s="42" t="s">
        <v>246</v>
      </c>
      <c r="B53" s="43" t="s">
        <v>533</v>
      </c>
      <c r="C53" s="43" t="s">
        <v>375</v>
      </c>
      <c r="D53" s="43" t="s">
        <v>479</v>
      </c>
      <c r="E53" s="43">
        <v>56</v>
      </c>
      <c r="F53" s="43" t="s">
        <v>779</v>
      </c>
      <c r="G53" s="43"/>
      <c r="H53" s="40">
        <v>4930000</v>
      </c>
      <c r="I53" s="41">
        <f>IFERROR(AVERAGEIF(작품평!B:B,A53,작품평!D:D),0)</f>
        <v>3.25</v>
      </c>
      <c r="Y53" s="42"/>
      <c r="Z53" s="43"/>
      <c r="AA53" s="43"/>
      <c r="AB53" s="43"/>
      <c r="AC53" s="43"/>
      <c r="AD53" s="40"/>
      <c r="AE53" s="41">
        <v>2.75</v>
      </c>
      <c r="AF53" s="38"/>
    </row>
    <row r="54" spans="1:32" ht="80.099999999999994" customHeight="1">
      <c r="A54" s="42" t="s">
        <v>247</v>
      </c>
      <c r="B54" s="43" t="s">
        <v>533</v>
      </c>
      <c r="C54" s="43" t="s">
        <v>842</v>
      </c>
      <c r="D54" s="43" t="s">
        <v>563</v>
      </c>
      <c r="E54" s="43">
        <v>57</v>
      </c>
      <c r="F54" s="43" t="s">
        <v>843</v>
      </c>
      <c r="G54" s="43"/>
      <c r="H54" s="40">
        <v>1050000</v>
      </c>
      <c r="I54" s="41">
        <f>IFERROR(AVERAGEIF(작품평!B:B,A54,작품평!D:D),0)</f>
        <v>0</v>
      </c>
      <c r="Y54" s="42"/>
      <c r="Z54" s="43"/>
      <c r="AA54" s="43"/>
      <c r="AB54" s="43"/>
      <c r="AC54" s="43"/>
      <c r="AD54" s="40"/>
      <c r="AE54" s="41">
        <v>2.25</v>
      </c>
      <c r="AF54" s="38"/>
    </row>
    <row r="55" spans="1:32" ht="80.099999999999994" customHeight="1">
      <c r="A55" s="42" t="s">
        <v>248</v>
      </c>
      <c r="B55" s="43" t="s">
        <v>533</v>
      </c>
      <c r="C55" s="43" t="s">
        <v>844</v>
      </c>
      <c r="D55" s="43" t="s">
        <v>522</v>
      </c>
      <c r="E55" s="43">
        <v>58</v>
      </c>
      <c r="F55" s="43" t="s">
        <v>845</v>
      </c>
      <c r="G55" s="43"/>
      <c r="H55" s="40">
        <v>1040000</v>
      </c>
      <c r="I55" s="41">
        <f>IFERROR(AVERAGEIF(작품평!B:B,A55,작품평!D:D),0)</f>
        <v>0</v>
      </c>
      <c r="Y55" s="42"/>
      <c r="Z55" s="43"/>
      <c r="AA55" s="43"/>
      <c r="AB55" s="43"/>
      <c r="AC55" s="43"/>
      <c r="AD55" s="40"/>
      <c r="AE55" s="41">
        <v>1.5</v>
      </c>
      <c r="AF55" s="38"/>
    </row>
    <row r="56" spans="1:32" ht="80.099999999999994" customHeight="1">
      <c r="A56" s="42" t="s">
        <v>249</v>
      </c>
      <c r="B56" s="43" t="s">
        <v>533</v>
      </c>
      <c r="C56" s="43" t="s">
        <v>380</v>
      </c>
      <c r="D56" s="43" t="s">
        <v>564</v>
      </c>
      <c r="E56" s="43">
        <v>59</v>
      </c>
      <c r="F56" s="43" t="s">
        <v>956</v>
      </c>
      <c r="G56" s="43"/>
      <c r="H56" s="40">
        <v>4490000</v>
      </c>
      <c r="I56" s="41">
        <f>IFERROR(AVERAGEIF(작품평!B:B,A56,작품평!D:D),0)</f>
        <v>1.5</v>
      </c>
      <c r="Y56" s="42"/>
      <c r="Z56" s="43"/>
      <c r="AA56" s="43"/>
      <c r="AB56" s="43"/>
      <c r="AC56" s="43"/>
      <c r="AD56" s="40"/>
      <c r="AE56" s="41">
        <v>1.5</v>
      </c>
      <c r="AF56" s="38"/>
    </row>
    <row r="57" spans="1:32" ht="80.099999999999994" customHeight="1">
      <c r="A57" s="42" t="s">
        <v>250</v>
      </c>
      <c r="B57" s="43" t="s">
        <v>533</v>
      </c>
      <c r="C57" s="43" t="s">
        <v>846</v>
      </c>
      <c r="D57" s="43" t="s">
        <v>565</v>
      </c>
      <c r="E57" s="43">
        <v>60</v>
      </c>
      <c r="F57" s="43" t="s">
        <v>957</v>
      </c>
      <c r="G57" s="43"/>
      <c r="H57" s="40">
        <v>800000</v>
      </c>
      <c r="I57" s="41">
        <f>IFERROR(AVERAGEIF(작품평!B:B,A57,작품평!D:D),0)</f>
        <v>0</v>
      </c>
      <c r="Y57" s="42"/>
      <c r="Z57" s="43"/>
      <c r="AA57" s="43"/>
      <c r="AB57" s="43"/>
      <c r="AC57" s="43"/>
      <c r="AD57" s="40"/>
      <c r="AE57" s="41">
        <v>0.5</v>
      </c>
      <c r="AF57" s="38"/>
    </row>
    <row r="58" spans="1:32" ht="80.099999999999994" customHeight="1">
      <c r="A58" s="42" t="s">
        <v>251</v>
      </c>
      <c r="B58" s="43" t="s">
        <v>533</v>
      </c>
      <c r="C58" s="43" t="s">
        <v>384</v>
      </c>
      <c r="D58" s="43" t="s">
        <v>566</v>
      </c>
      <c r="E58" s="43">
        <v>61</v>
      </c>
      <c r="F58" s="43" t="s">
        <v>958</v>
      </c>
      <c r="G58" s="43"/>
      <c r="H58" s="40">
        <v>3110000</v>
      </c>
      <c r="I58" s="41">
        <f>IFERROR(AVERAGEIF(작품평!B:B,A58,작품평!D:D),0)</f>
        <v>3</v>
      </c>
      <c r="Y58" s="42"/>
      <c r="Z58" s="43"/>
      <c r="AA58" s="43"/>
      <c r="AB58" s="43"/>
      <c r="AC58" s="43"/>
      <c r="AD58" s="40"/>
      <c r="AE58" s="41">
        <v>0.5</v>
      </c>
      <c r="AF58" s="38"/>
    </row>
    <row r="59" spans="1:32" ht="80.099999999999994" customHeight="1">
      <c r="A59" s="42" t="s">
        <v>252</v>
      </c>
      <c r="B59" s="43" t="s">
        <v>533</v>
      </c>
      <c r="C59" s="43" t="s">
        <v>847</v>
      </c>
      <c r="D59" s="43" t="s">
        <v>562</v>
      </c>
      <c r="E59" s="43">
        <v>55</v>
      </c>
      <c r="F59" s="43" t="s">
        <v>959</v>
      </c>
      <c r="G59" s="43"/>
      <c r="H59" s="40">
        <v>2660000</v>
      </c>
      <c r="I59" s="41">
        <f>IFERROR(AVERAGEIF(작품평!B:B,A59,작품평!D:D),0)</f>
        <v>1.5</v>
      </c>
      <c r="Y59" s="42"/>
      <c r="Z59" s="43"/>
      <c r="AA59" s="43"/>
      <c r="AB59" s="43"/>
      <c r="AC59" s="43"/>
      <c r="AD59" s="40"/>
      <c r="AE59" s="41">
        <v>0</v>
      </c>
      <c r="AF59" s="38"/>
    </row>
    <row r="60" spans="1:32" ht="80.099999999999994" customHeight="1">
      <c r="A60" s="42" t="s">
        <v>253</v>
      </c>
      <c r="B60" s="43" t="s">
        <v>533</v>
      </c>
      <c r="C60" s="43" t="s">
        <v>387</v>
      </c>
      <c r="D60" s="43" t="s">
        <v>567</v>
      </c>
      <c r="E60" s="43">
        <v>62</v>
      </c>
      <c r="F60" s="43" t="s">
        <v>960</v>
      </c>
      <c r="G60" s="43"/>
      <c r="H60" s="40">
        <v>3090000</v>
      </c>
      <c r="I60" s="41">
        <f>IFERROR(AVERAGEIF(작품평!B:B,A60,작품평!D:D),0)</f>
        <v>0</v>
      </c>
      <c r="Y60" s="42"/>
      <c r="Z60" s="43"/>
      <c r="AA60" s="43"/>
      <c r="AB60" s="43"/>
      <c r="AC60" s="44"/>
      <c r="AD60" s="40"/>
      <c r="AE60" s="41">
        <v>0</v>
      </c>
      <c r="AF60" s="38"/>
    </row>
    <row r="61" spans="1:32" ht="80.099999999999994" customHeight="1">
      <c r="A61" s="42" t="s">
        <v>254</v>
      </c>
      <c r="B61" s="43" t="s">
        <v>533</v>
      </c>
      <c r="C61" s="43" t="s">
        <v>389</v>
      </c>
      <c r="D61" s="43" t="s">
        <v>568</v>
      </c>
      <c r="E61" s="43">
        <v>63</v>
      </c>
      <c r="F61" s="43" t="s">
        <v>961</v>
      </c>
      <c r="G61" s="43"/>
      <c r="H61" s="40">
        <v>1350000</v>
      </c>
      <c r="I61" s="41">
        <f>IFERROR(AVERAGEIF(작품평!B:B,A61,작품평!D:D),0)</f>
        <v>0.5</v>
      </c>
      <c r="Y61" s="42"/>
      <c r="Z61" s="43"/>
      <c r="AA61" s="43"/>
      <c r="AB61" s="43"/>
      <c r="AC61" s="43"/>
      <c r="AD61" s="40"/>
      <c r="AE61" s="41">
        <v>0</v>
      </c>
      <c r="AF61" s="38"/>
    </row>
    <row r="62" spans="1:32" ht="80.099999999999994" customHeight="1">
      <c r="A62" s="42" t="s">
        <v>255</v>
      </c>
      <c r="B62" s="43" t="s">
        <v>533</v>
      </c>
      <c r="C62" s="43" t="s">
        <v>848</v>
      </c>
      <c r="D62" s="43" t="s">
        <v>569</v>
      </c>
      <c r="E62" s="43">
        <v>64</v>
      </c>
      <c r="F62" s="43" t="s">
        <v>962</v>
      </c>
      <c r="G62" s="43"/>
      <c r="H62" s="40">
        <v>1740000</v>
      </c>
      <c r="I62" s="41">
        <f>IFERROR(AVERAGEIF(작품평!B:B,A62,작품평!D:D),0)</f>
        <v>0</v>
      </c>
      <c r="Y62" s="42"/>
      <c r="Z62" s="43"/>
      <c r="AA62" s="43"/>
      <c r="AB62" s="43"/>
      <c r="AC62" s="43"/>
      <c r="AD62" s="40"/>
      <c r="AE62" s="41">
        <v>0</v>
      </c>
      <c r="AF62" s="38"/>
    </row>
    <row r="63" spans="1:32" ht="80.099999999999994" customHeight="1">
      <c r="A63" s="42" t="s">
        <v>256</v>
      </c>
      <c r="B63" s="43" t="s">
        <v>533</v>
      </c>
      <c r="C63" s="43" t="s">
        <v>849</v>
      </c>
      <c r="D63" s="43" t="s">
        <v>570</v>
      </c>
      <c r="E63" s="43">
        <v>65</v>
      </c>
      <c r="F63" s="43" t="s">
        <v>963</v>
      </c>
      <c r="G63" s="43"/>
      <c r="H63" s="40">
        <v>2440000</v>
      </c>
      <c r="I63" s="41">
        <f>IFERROR(AVERAGEIF(작품평!B:B,A63,작품평!D:D),0)</f>
        <v>0</v>
      </c>
      <c r="Y63" s="42"/>
      <c r="Z63" s="43"/>
      <c r="AA63" s="43"/>
      <c r="AB63" s="43"/>
      <c r="AC63" s="43"/>
      <c r="AD63" s="40"/>
      <c r="AE63" s="41">
        <v>0</v>
      </c>
      <c r="AF63" s="38"/>
    </row>
    <row r="64" spans="1:32" ht="80.099999999999994" customHeight="1">
      <c r="A64" s="42" t="s">
        <v>257</v>
      </c>
      <c r="B64" s="43" t="s">
        <v>533</v>
      </c>
      <c r="C64" s="43" t="s">
        <v>850</v>
      </c>
      <c r="D64" s="43" t="s">
        <v>571</v>
      </c>
      <c r="E64" s="43">
        <v>66</v>
      </c>
      <c r="F64" s="43" t="s">
        <v>964</v>
      </c>
      <c r="G64" s="43"/>
      <c r="H64" s="40">
        <v>3430000</v>
      </c>
      <c r="I64" s="41">
        <f>IFERROR(AVERAGEIF(작품평!B:B,A64,작품평!D:D),0)</f>
        <v>0</v>
      </c>
      <c r="Y64" s="42"/>
      <c r="Z64" s="43"/>
      <c r="AA64" s="43"/>
      <c r="AB64" s="43"/>
      <c r="AC64" s="43"/>
      <c r="AD64" s="40"/>
      <c r="AE64" s="41">
        <v>0</v>
      </c>
      <c r="AF64" s="38"/>
    </row>
    <row r="65" spans="1:32" ht="80.099999999999994" customHeight="1">
      <c r="A65" s="42" t="s">
        <v>258</v>
      </c>
      <c r="B65" s="43" t="s">
        <v>533</v>
      </c>
      <c r="C65" s="43" t="s">
        <v>397</v>
      </c>
      <c r="D65" s="43" t="s">
        <v>522</v>
      </c>
      <c r="E65" s="43">
        <v>58</v>
      </c>
      <c r="F65" s="43" t="s">
        <v>965</v>
      </c>
      <c r="G65" s="43"/>
      <c r="H65" s="40">
        <v>2710000</v>
      </c>
      <c r="I65" s="41">
        <f>IFERROR(AVERAGEIF(작품평!B:B,A65,작품평!D:D),0)</f>
        <v>0.5</v>
      </c>
      <c r="Y65" s="42"/>
      <c r="Z65" s="43"/>
      <c r="AA65" s="43"/>
      <c r="AB65" s="43"/>
      <c r="AC65" s="43"/>
      <c r="AD65" s="40"/>
      <c r="AE65" s="41">
        <v>0</v>
      </c>
      <c r="AF65" s="38"/>
    </row>
    <row r="66" spans="1:32" ht="80.099999999999994" customHeight="1">
      <c r="A66" s="42" t="s">
        <v>259</v>
      </c>
      <c r="B66" s="43" t="s">
        <v>533</v>
      </c>
      <c r="C66" s="43" t="s">
        <v>398</v>
      </c>
      <c r="D66" s="43" t="s">
        <v>572</v>
      </c>
      <c r="E66" s="43">
        <v>67</v>
      </c>
      <c r="F66" s="43" t="s">
        <v>966</v>
      </c>
      <c r="G66" s="43"/>
      <c r="H66" s="40">
        <v>4210000</v>
      </c>
      <c r="I66" s="41">
        <f>IFERROR(AVERAGEIF(작품평!B:B,A66,작품평!D:D),0)</f>
        <v>2.75</v>
      </c>
      <c r="Y66" s="42"/>
      <c r="Z66" s="43"/>
      <c r="AA66" s="43"/>
      <c r="AB66" s="43"/>
      <c r="AC66" s="43"/>
      <c r="AD66" s="40"/>
      <c r="AE66" s="41">
        <v>0</v>
      </c>
      <c r="AF66" s="38"/>
    </row>
    <row r="67" spans="1:32" ht="80.099999999999994" customHeight="1">
      <c r="A67" s="42" t="s">
        <v>260</v>
      </c>
      <c r="B67" s="43" t="s">
        <v>533</v>
      </c>
      <c r="C67" s="43" t="s">
        <v>400</v>
      </c>
      <c r="D67" s="43" t="s">
        <v>568</v>
      </c>
      <c r="E67" s="43">
        <v>63</v>
      </c>
      <c r="F67" s="43" t="s">
        <v>967</v>
      </c>
      <c r="G67" s="43"/>
      <c r="H67" s="40">
        <v>3140000</v>
      </c>
      <c r="I67" s="41">
        <f>IFERROR(AVERAGEIF(작품평!B:B,A67,작품평!D:D),0)</f>
        <v>2.25</v>
      </c>
      <c r="Y67" s="42"/>
      <c r="Z67" s="43"/>
      <c r="AA67" s="43"/>
      <c r="AB67" s="43"/>
      <c r="AC67" s="43"/>
      <c r="AD67" s="40"/>
      <c r="AE67" s="41">
        <v>0</v>
      </c>
      <c r="AF67" s="38"/>
    </row>
    <row r="68" spans="1:32" ht="80.099999999999994" customHeight="1">
      <c r="A68" s="42" t="s">
        <v>261</v>
      </c>
      <c r="B68" s="43" t="s">
        <v>533</v>
      </c>
      <c r="C68" s="43" t="s">
        <v>851</v>
      </c>
      <c r="D68" s="43" t="s">
        <v>565</v>
      </c>
      <c r="E68" s="43">
        <v>60</v>
      </c>
      <c r="F68" s="43" t="s">
        <v>968</v>
      </c>
      <c r="G68" s="43"/>
      <c r="H68" s="40">
        <v>2070000</v>
      </c>
      <c r="I68" s="41">
        <f>IFERROR(AVERAGEIF(작품평!B:B,A68,작품평!D:D),0)</f>
        <v>0</v>
      </c>
      <c r="Y68" s="42"/>
      <c r="Z68" s="43"/>
      <c r="AA68" s="43"/>
      <c r="AB68" s="43"/>
      <c r="AC68" s="43"/>
      <c r="AD68" s="40"/>
      <c r="AE68" s="41">
        <v>0</v>
      </c>
      <c r="AF68" s="38"/>
    </row>
    <row r="69" spans="1:32" ht="80.099999999999994" customHeight="1">
      <c r="A69" s="42" t="s">
        <v>852</v>
      </c>
      <c r="B69" s="43" t="s">
        <v>534</v>
      </c>
      <c r="C69" s="43" t="s">
        <v>402</v>
      </c>
      <c r="D69" s="43" t="s">
        <v>503</v>
      </c>
      <c r="E69" s="43">
        <v>68</v>
      </c>
      <c r="F69" s="43" t="s">
        <v>853</v>
      </c>
      <c r="G69" s="43"/>
      <c r="H69" s="40">
        <v>1500000</v>
      </c>
      <c r="I69" s="41">
        <f>IFERROR(AVERAGEIF(작품평!B:B,A69,작품평!D:D),0)</f>
        <v>0</v>
      </c>
      <c r="Y69" s="42"/>
      <c r="Z69" s="43"/>
      <c r="AA69" s="43"/>
      <c r="AB69" s="43"/>
      <c r="AC69" s="43"/>
      <c r="AD69" s="40"/>
      <c r="AE69" s="41">
        <v>4.5</v>
      </c>
      <c r="AF69" s="38"/>
    </row>
    <row r="70" spans="1:32" ht="80.099999999999994" customHeight="1">
      <c r="A70" s="42" t="s">
        <v>262</v>
      </c>
      <c r="B70" s="43" t="s">
        <v>534</v>
      </c>
      <c r="C70" s="43" t="s">
        <v>404</v>
      </c>
      <c r="D70" s="43" t="s">
        <v>504</v>
      </c>
      <c r="E70" s="43">
        <v>69</v>
      </c>
      <c r="F70" s="43" t="s">
        <v>854</v>
      </c>
      <c r="G70" s="43"/>
      <c r="H70" s="40">
        <v>130000</v>
      </c>
      <c r="I70" s="41">
        <f>IFERROR(AVERAGEIF(작품평!B:B,A70,작품평!D:D),0)</f>
        <v>2.5</v>
      </c>
      <c r="Y70" s="42"/>
      <c r="Z70" s="43"/>
      <c r="AA70" s="43"/>
      <c r="AB70" s="43"/>
      <c r="AC70" s="43"/>
      <c r="AD70" s="40"/>
      <c r="AE70" s="41">
        <v>3.5</v>
      </c>
      <c r="AF70" s="38"/>
    </row>
    <row r="71" spans="1:32" ht="80.099999999999994" customHeight="1">
      <c r="A71" s="42" t="s">
        <v>263</v>
      </c>
      <c r="B71" s="43" t="s">
        <v>534</v>
      </c>
      <c r="C71" s="43" t="s">
        <v>406</v>
      </c>
      <c r="D71" s="43" t="s">
        <v>573</v>
      </c>
      <c r="E71" s="43">
        <v>70</v>
      </c>
      <c r="F71" s="43" t="s">
        <v>855</v>
      </c>
      <c r="G71" s="43"/>
      <c r="H71" s="40">
        <v>4000000</v>
      </c>
      <c r="I71" s="41">
        <f>IFERROR(AVERAGEIF(작품평!B:B,A71,작품평!D:D),0)</f>
        <v>0.5</v>
      </c>
      <c r="Y71" s="42"/>
      <c r="Z71" s="43"/>
      <c r="AA71" s="43"/>
      <c r="AB71" s="43"/>
      <c r="AC71" s="43"/>
      <c r="AD71" s="40"/>
      <c r="AE71" s="41">
        <v>3.1666666666666665</v>
      </c>
      <c r="AF71" s="38"/>
    </row>
    <row r="72" spans="1:32" ht="80.099999999999994" customHeight="1">
      <c r="A72" s="42" t="s">
        <v>264</v>
      </c>
      <c r="B72" s="43" t="s">
        <v>534</v>
      </c>
      <c r="C72" s="43" t="s">
        <v>408</v>
      </c>
      <c r="D72" s="43" t="s">
        <v>506</v>
      </c>
      <c r="E72" s="43">
        <v>71</v>
      </c>
      <c r="F72" s="43" t="s">
        <v>856</v>
      </c>
      <c r="G72" s="43"/>
      <c r="H72" s="40">
        <v>2880000</v>
      </c>
      <c r="I72" s="41">
        <f>IFERROR(AVERAGEIF(작품평!B:B,A72,작품평!D:D),0)</f>
        <v>0</v>
      </c>
      <c r="Y72" s="42"/>
      <c r="Z72" s="43"/>
      <c r="AA72" s="43"/>
      <c r="AB72" s="43"/>
      <c r="AC72" s="43"/>
      <c r="AD72" s="40"/>
      <c r="AE72" s="41">
        <v>3</v>
      </c>
      <c r="AF72" s="38"/>
    </row>
    <row r="73" spans="1:32" ht="80.099999999999994" customHeight="1">
      <c r="A73" s="42" t="s">
        <v>265</v>
      </c>
      <c r="B73" s="43" t="s">
        <v>534</v>
      </c>
      <c r="C73" s="43" t="s">
        <v>410</v>
      </c>
      <c r="D73" s="43" t="s">
        <v>541</v>
      </c>
      <c r="E73" s="43">
        <v>72</v>
      </c>
      <c r="F73" s="43" t="s">
        <v>857</v>
      </c>
      <c r="G73" s="43"/>
      <c r="H73" s="40">
        <v>3630000</v>
      </c>
      <c r="I73" s="41">
        <f>IFERROR(AVERAGEIF(작품평!B:B,A73,작품평!D:D),0)</f>
        <v>0</v>
      </c>
      <c r="Y73" s="42"/>
      <c r="Z73" s="43"/>
      <c r="AA73" s="43"/>
      <c r="AB73" s="43"/>
      <c r="AC73" s="43"/>
      <c r="AD73" s="40"/>
      <c r="AE73" s="41">
        <v>2.5</v>
      </c>
      <c r="AF73" s="38"/>
    </row>
    <row r="74" spans="1:32" ht="80.099999999999994" customHeight="1">
      <c r="A74" s="42" t="s">
        <v>266</v>
      </c>
      <c r="B74" s="43" t="s">
        <v>534</v>
      </c>
      <c r="C74" s="43" t="s">
        <v>412</v>
      </c>
      <c r="D74" s="43" t="s">
        <v>540</v>
      </c>
      <c r="E74" s="43">
        <v>73</v>
      </c>
      <c r="F74" s="43" t="s">
        <v>969</v>
      </c>
      <c r="G74" s="43"/>
      <c r="H74" s="40">
        <v>4310000</v>
      </c>
      <c r="I74" s="41">
        <f>IFERROR(AVERAGEIF(작품평!B:B,A74,작품평!D:D),0)</f>
        <v>3.5</v>
      </c>
      <c r="Y74" s="42"/>
      <c r="Z74" s="43"/>
      <c r="AA74" s="43"/>
      <c r="AB74" s="43"/>
      <c r="AC74" s="43"/>
      <c r="AD74" s="40"/>
      <c r="AE74" s="41">
        <v>2.25</v>
      </c>
      <c r="AF74" s="38"/>
    </row>
    <row r="75" spans="1:32" ht="80.099999999999994" customHeight="1">
      <c r="A75" s="42" t="s">
        <v>267</v>
      </c>
      <c r="B75" s="43" t="s">
        <v>534</v>
      </c>
      <c r="C75" s="43" t="s">
        <v>414</v>
      </c>
      <c r="D75" s="43" t="s">
        <v>540</v>
      </c>
      <c r="E75" s="43">
        <v>73</v>
      </c>
      <c r="F75" s="43" t="s">
        <v>970</v>
      </c>
      <c r="G75" s="43"/>
      <c r="H75" s="40">
        <v>4220000</v>
      </c>
      <c r="I75" s="41">
        <f>IFERROR(AVERAGEIF(작품평!B:B,A75,작품평!D:D),0)</f>
        <v>3.1666666666666665</v>
      </c>
      <c r="Y75" s="42"/>
      <c r="Z75" s="43"/>
      <c r="AA75" s="43"/>
      <c r="AB75" s="43"/>
      <c r="AC75" s="43"/>
      <c r="AD75" s="40"/>
      <c r="AE75" s="41">
        <v>0.5</v>
      </c>
      <c r="AF75" s="38"/>
    </row>
    <row r="76" spans="1:32" ht="80.099999999999994" customHeight="1">
      <c r="A76" s="42" t="s">
        <v>268</v>
      </c>
      <c r="B76" s="43" t="s">
        <v>534</v>
      </c>
      <c r="C76" s="43" t="s">
        <v>415</v>
      </c>
      <c r="D76" s="43" t="s">
        <v>528</v>
      </c>
      <c r="E76" s="43">
        <v>74</v>
      </c>
      <c r="F76" s="43" t="s">
        <v>971</v>
      </c>
      <c r="G76" s="43"/>
      <c r="H76" s="40">
        <v>160000</v>
      </c>
      <c r="I76" s="41">
        <f>IFERROR(AVERAGEIF(작품평!B:B,A76,작품평!D:D),0)</f>
        <v>0</v>
      </c>
      <c r="Y76" s="42"/>
      <c r="Z76" s="43"/>
      <c r="AA76" s="43"/>
      <c r="AB76" s="43"/>
      <c r="AC76" s="43"/>
      <c r="AD76" s="40"/>
      <c r="AE76" s="41">
        <v>0</v>
      </c>
      <c r="AF76" s="38"/>
    </row>
    <row r="77" spans="1:32" ht="80.099999999999994" customHeight="1">
      <c r="A77" s="42" t="s">
        <v>269</v>
      </c>
      <c r="B77" s="43" t="s">
        <v>534</v>
      </c>
      <c r="C77" s="43" t="s">
        <v>417</v>
      </c>
      <c r="D77" s="43" t="s">
        <v>526</v>
      </c>
      <c r="E77" s="43">
        <v>75</v>
      </c>
      <c r="F77" s="43" t="s">
        <v>972</v>
      </c>
      <c r="G77" s="43"/>
      <c r="H77" s="40">
        <v>250000</v>
      </c>
      <c r="I77" s="41">
        <f>IFERROR(AVERAGEIF(작품평!B:B,A77,작품평!D:D),0)</f>
        <v>0</v>
      </c>
      <c r="Y77" s="42"/>
      <c r="Z77" s="43"/>
      <c r="AA77" s="43"/>
      <c r="AB77" s="43"/>
      <c r="AC77" s="43"/>
      <c r="AD77" s="40"/>
      <c r="AE77" s="41">
        <v>0</v>
      </c>
      <c r="AF77" s="38"/>
    </row>
    <row r="78" spans="1:32" ht="80.099999999999994" customHeight="1">
      <c r="A78" s="42" t="s">
        <v>270</v>
      </c>
      <c r="B78" s="43" t="s">
        <v>534</v>
      </c>
      <c r="C78" s="43" t="s">
        <v>858</v>
      </c>
      <c r="D78" s="43" t="s">
        <v>506</v>
      </c>
      <c r="E78" s="43">
        <v>71</v>
      </c>
      <c r="F78" s="43" t="s">
        <v>973</v>
      </c>
      <c r="G78" s="43"/>
      <c r="H78" s="40">
        <v>850000</v>
      </c>
      <c r="I78" s="41">
        <f>IFERROR(AVERAGEIF(작품평!B:B,A78,작품평!D:D),0)</f>
        <v>3</v>
      </c>
      <c r="Y78" s="42"/>
      <c r="Z78" s="43"/>
      <c r="AA78" s="43"/>
      <c r="AB78" s="43"/>
      <c r="AC78" s="43"/>
      <c r="AD78" s="40"/>
      <c r="AE78" s="41">
        <v>0</v>
      </c>
      <c r="AF78" s="38"/>
    </row>
    <row r="79" spans="1:32" ht="80.099999999999994" customHeight="1">
      <c r="A79" s="42" t="s">
        <v>271</v>
      </c>
      <c r="B79" s="43" t="s">
        <v>534</v>
      </c>
      <c r="C79" s="43" t="s">
        <v>420</v>
      </c>
      <c r="D79" s="43" t="s">
        <v>537</v>
      </c>
      <c r="E79" s="43">
        <v>76</v>
      </c>
      <c r="F79" s="43" t="s">
        <v>933</v>
      </c>
      <c r="G79" s="43"/>
      <c r="H79" s="40">
        <v>3210000</v>
      </c>
      <c r="I79" s="41">
        <f>IFERROR(AVERAGEIF(작품평!B:B,A79,작품평!D:D),0)</f>
        <v>4.5</v>
      </c>
      <c r="Y79" s="42"/>
      <c r="Z79" s="43"/>
      <c r="AA79" s="43"/>
      <c r="AB79" s="43"/>
      <c r="AC79" s="43"/>
      <c r="AD79" s="40"/>
      <c r="AE79" s="41">
        <v>0</v>
      </c>
      <c r="AF79" s="38"/>
    </row>
    <row r="80" spans="1:32" ht="80.099999999999994" customHeight="1">
      <c r="A80" s="42" t="s">
        <v>272</v>
      </c>
      <c r="B80" s="43" t="s">
        <v>534</v>
      </c>
      <c r="C80" s="43" t="s">
        <v>422</v>
      </c>
      <c r="D80" s="43" t="s">
        <v>528</v>
      </c>
      <c r="E80" s="43">
        <v>74</v>
      </c>
      <c r="F80" s="43" t="s">
        <v>974</v>
      </c>
      <c r="G80" s="43"/>
      <c r="H80" s="40">
        <v>3880000</v>
      </c>
      <c r="I80" s="41">
        <f>IFERROR(AVERAGEIF(작품평!B:B,A80,작품평!D:D),0)</f>
        <v>0</v>
      </c>
      <c r="Y80" s="42"/>
      <c r="Z80" s="43"/>
      <c r="AA80" s="43"/>
      <c r="AB80" s="43"/>
      <c r="AC80" s="43"/>
      <c r="AD80" s="40"/>
      <c r="AE80" s="41">
        <v>0</v>
      </c>
      <c r="AF80" s="38"/>
    </row>
    <row r="81" spans="1:32" ht="80.099999999999994" customHeight="1">
      <c r="A81" s="42" t="s">
        <v>273</v>
      </c>
      <c r="B81" s="43" t="s">
        <v>534</v>
      </c>
      <c r="C81" s="43" t="s">
        <v>423</v>
      </c>
      <c r="D81" s="43" t="s">
        <v>541</v>
      </c>
      <c r="E81" s="43">
        <v>72</v>
      </c>
      <c r="F81" s="43" t="s">
        <v>975</v>
      </c>
      <c r="G81" s="43"/>
      <c r="H81" s="40">
        <v>4340000</v>
      </c>
      <c r="I81" s="41">
        <f>IFERROR(AVERAGEIF(작품평!B:B,A81,작품평!D:D),0)</f>
        <v>2.25</v>
      </c>
      <c r="Y81" s="42"/>
      <c r="Z81" s="43"/>
      <c r="AA81" s="43"/>
      <c r="AB81" s="43"/>
      <c r="AC81" s="43"/>
      <c r="AD81" s="40"/>
      <c r="AE81" s="41">
        <v>0</v>
      </c>
      <c r="AF81" s="38"/>
    </row>
    <row r="82" spans="1:32" ht="80.099999999999994" customHeight="1">
      <c r="A82" s="42" t="s">
        <v>274</v>
      </c>
      <c r="B82" s="43" t="s">
        <v>534</v>
      </c>
      <c r="C82" s="43" t="s">
        <v>859</v>
      </c>
      <c r="D82" s="43" t="s">
        <v>504</v>
      </c>
      <c r="E82" s="43">
        <v>69</v>
      </c>
      <c r="F82" s="43" t="s">
        <v>976</v>
      </c>
      <c r="G82" s="43"/>
      <c r="H82" s="40">
        <v>1850000</v>
      </c>
      <c r="I82" s="41">
        <f>IFERROR(AVERAGEIF(작품평!B:B,A82,작품평!D:D),0)</f>
        <v>0</v>
      </c>
      <c r="Y82" s="42"/>
      <c r="Z82" s="43"/>
      <c r="AA82" s="43"/>
      <c r="AB82" s="43"/>
      <c r="AC82" s="43"/>
      <c r="AD82" s="40"/>
      <c r="AE82" s="41">
        <v>0</v>
      </c>
      <c r="AF82" s="38"/>
    </row>
    <row r="83" spans="1:32" ht="80.099999999999994" customHeight="1">
      <c r="A83" s="42" t="s">
        <v>275</v>
      </c>
      <c r="B83" s="43" t="s">
        <v>534</v>
      </c>
      <c r="C83" s="43" t="s">
        <v>425</v>
      </c>
      <c r="D83" s="43" t="s">
        <v>504</v>
      </c>
      <c r="E83" s="43">
        <v>69</v>
      </c>
      <c r="F83" s="43" t="s">
        <v>977</v>
      </c>
      <c r="G83" s="43"/>
      <c r="H83" s="40">
        <v>4770000</v>
      </c>
      <c r="I83" s="41">
        <f>IFERROR(AVERAGEIF(작품평!B:B,A83,작품평!D:D),0)</f>
        <v>0</v>
      </c>
      <c r="Y83" s="42"/>
      <c r="Z83" s="43"/>
      <c r="AA83" s="43"/>
      <c r="AB83" s="43"/>
      <c r="AC83" s="43"/>
      <c r="AD83" s="40"/>
      <c r="AE83" s="41">
        <v>0</v>
      </c>
      <c r="AF83" s="38"/>
    </row>
    <row r="84" spans="1:32" ht="80.099999999999994" customHeight="1">
      <c r="A84" s="42" t="s">
        <v>276</v>
      </c>
      <c r="B84" s="43" t="s">
        <v>534</v>
      </c>
      <c r="C84" s="43" t="s">
        <v>426</v>
      </c>
      <c r="D84" s="43" t="s">
        <v>573</v>
      </c>
      <c r="E84" s="43">
        <v>70</v>
      </c>
      <c r="F84" s="43" t="s">
        <v>978</v>
      </c>
      <c r="G84" s="43"/>
      <c r="H84" s="40">
        <v>1970000</v>
      </c>
      <c r="I84" s="41">
        <f>IFERROR(AVERAGEIF(작품평!B:B,A84,작품평!D:D),0)</f>
        <v>0</v>
      </c>
      <c r="Y84" s="42"/>
      <c r="Z84" s="43"/>
      <c r="AA84" s="43"/>
      <c r="AB84" s="43"/>
      <c r="AC84" s="43"/>
      <c r="AD84" s="40"/>
      <c r="AE84" s="41">
        <v>0</v>
      </c>
      <c r="AF84" s="38"/>
    </row>
    <row r="85" spans="1:32" ht="80.099999999999994" customHeight="1">
      <c r="A85" s="42" t="s">
        <v>277</v>
      </c>
      <c r="B85" s="43" t="s">
        <v>534</v>
      </c>
      <c r="C85" s="43" t="s">
        <v>427</v>
      </c>
      <c r="D85" s="43" t="s">
        <v>540</v>
      </c>
      <c r="E85" s="43">
        <v>73</v>
      </c>
      <c r="F85" s="43" t="s">
        <v>979</v>
      </c>
      <c r="G85" s="43"/>
      <c r="H85" s="40">
        <v>1090000</v>
      </c>
      <c r="I85" s="41">
        <f>IFERROR(AVERAGEIF(작품평!B:B,A85,작품평!D:D),0)</f>
        <v>0</v>
      </c>
      <c r="Y85" s="42"/>
      <c r="Z85" s="43"/>
      <c r="AA85" s="43"/>
      <c r="AB85" s="43"/>
      <c r="AC85" s="43"/>
      <c r="AD85" s="40"/>
      <c r="AE85" s="41">
        <v>0</v>
      </c>
      <c r="AF85" s="38"/>
    </row>
    <row r="86" spans="1:32" ht="80.099999999999994" customHeight="1">
      <c r="A86" s="62"/>
      <c r="B86" s="62"/>
      <c r="C86" s="62"/>
      <c r="D86" s="62"/>
      <c r="E86" s="62"/>
      <c r="F86" s="62"/>
      <c r="G86" s="62"/>
      <c r="H86" s="48"/>
      <c r="I86" s="46"/>
      <c r="Y86" s="66"/>
      <c r="Z86" s="67"/>
      <c r="AA86" s="67"/>
      <c r="AB86" s="67"/>
      <c r="AC86" s="67"/>
      <c r="AD86" s="68"/>
      <c r="AE86" s="41"/>
      <c r="AF86" s="38"/>
    </row>
    <row r="87" spans="1:32" ht="80.099999999999994" customHeight="1">
      <c r="A87" s="62"/>
      <c r="B87" s="62"/>
      <c r="C87" s="62"/>
      <c r="D87" s="62"/>
      <c r="E87" s="62"/>
      <c r="F87" s="62"/>
      <c r="G87" s="62"/>
      <c r="H87" s="48"/>
      <c r="I87" s="46"/>
      <c r="Y87" s="62"/>
      <c r="Z87" s="62"/>
      <c r="AA87" s="62"/>
      <c r="AB87" s="62"/>
      <c r="AC87" s="62"/>
      <c r="AD87" s="62"/>
      <c r="AE87" s="46"/>
    </row>
    <row r="88" spans="1:32" ht="80.099999999999994" customHeight="1">
      <c r="Y88" s="62"/>
      <c r="Z88" s="62"/>
      <c r="AA88" s="62"/>
      <c r="AB88" s="62"/>
      <c r="AC88" s="62"/>
      <c r="AD88" s="62"/>
      <c r="AE88" s="46"/>
    </row>
    <row r="89" spans="1:32" ht="80.099999999999994" customHeight="1">
      <c r="Y89" s="62"/>
      <c r="Z89" s="62"/>
      <c r="AA89" s="62"/>
      <c r="AB89" s="62"/>
      <c r="AC89" s="62"/>
      <c r="AD89" s="48"/>
      <c r="AE89" s="46"/>
      <c r="AF89" s="38"/>
    </row>
    <row r="90" spans="1:32" ht="80.099999999999994" customHeight="1">
      <c r="Y90" s="62"/>
      <c r="Z90" s="62"/>
      <c r="AA90" s="62"/>
      <c r="AB90" s="62"/>
      <c r="AC90" s="62"/>
      <c r="AD90" s="48"/>
      <c r="AE90" s="46"/>
      <c r="AF90" s="38"/>
    </row>
    <row r="91" spans="1:32" ht="80.099999999999994" customHeight="1">
      <c r="Y91" s="62"/>
      <c r="Z91" s="62"/>
      <c r="AA91" s="62"/>
      <c r="AB91" s="62"/>
      <c r="AC91" s="62"/>
      <c r="AD91" s="48"/>
      <c r="AE91" s="46"/>
      <c r="AF91" s="38"/>
    </row>
    <row r="92" spans="1:32" ht="80.099999999999994" customHeight="1">
      <c r="AF92" s="38"/>
    </row>
    <row r="93" spans="1:32" ht="80.099999999999994" customHeight="1">
      <c r="AF93" s="38"/>
    </row>
    <row r="94" spans="1:32" ht="80.099999999999994" customHeight="1">
      <c r="AF94" s="38"/>
    </row>
    <row r="95" spans="1:32" ht="80.099999999999994" customHeight="1">
      <c r="AF95" s="38"/>
    </row>
    <row r="96" spans="1:32" ht="80.099999999999994" customHeight="1">
      <c r="AF96" s="38"/>
    </row>
    <row r="97" spans="32:32" ht="80.099999999999994" customHeight="1">
      <c r="AF97" s="38"/>
    </row>
    <row r="98" spans="32:32" ht="80.099999999999994" customHeight="1">
      <c r="AF98" s="38"/>
    </row>
    <row r="99" spans="32:32" ht="80.099999999999994" customHeight="1">
      <c r="AF99" s="38"/>
    </row>
    <row r="100" spans="32:32" ht="80.099999999999994" customHeight="1">
      <c r="AF100" s="38"/>
    </row>
    <row r="101" spans="32:32" ht="80.099999999999994" customHeight="1">
      <c r="AF101" s="38"/>
    </row>
    <row r="102" spans="32:32" ht="80.099999999999994" customHeight="1">
      <c r="AF102" s="38"/>
    </row>
    <row r="103" spans="32:32" ht="80.099999999999994" customHeight="1">
      <c r="AF103" s="38"/>
    </row>
    <row r="104" spans="32:32" ht="80.099999999999994" customHeight="1">
      <c r="AF104" s="38"/>
    </row>
    <row r="105" spans="32:32" ht="80.099999999999994" customHeight="1">
      <c r="AF105" s="38"/>
    </row>
    <row r="106" spans="32:32" ht="80.099999999999994" customHeight="1">
      <c r="AF106" s="38"/>
    </row>
    <row r="107" spans="32:32" ht="80.099999999999994" customHeight="1">
      <c r="AF107" s="38"/>
    </row>
    <row r="108" spans="32:32" ht="80.099999999999994" customHeight="1">
      <c r="AF108" s="38"/>
    </row>
    <row r="109" spans="32:32" ht="80.099999999999994" customHeight="1">
      <c r="AF109" s="38"/>
    </row>
    <row r="110" spans="32:32" ht="80.099999999999994" customHeight="1">
      <c r="AF110" s="38"/>
    </row>
    <row r="111" spans="32:32" ht="80.099999999999994" customHeight="1">
      <c r="AF111" s="38"/>
    </row>
    <row r="112" spans="32:32" ht="80.099999999999994" customHeight="1">
      <c r="AF112" s="38"/>
    </row>
    <row r="113" spans="32:32" ht="80.099999999999994" customHeight="1">
      <c r="AF113" s="38"/>
    </row>
    <row r="114" spans="32:32" ht="80.099999999999994" customHeight="1">
      <c r="AF114" s="38"/>
    </row>
    <row r="115" spans="32:32" ht="80.099999999999994" customHeight="1">
      <c r="AF115" s="38"/>
    </row>
    <row r="116" spans="32:32" ht="80.099999999999994" customHeight="1">
      <c r="AF116" s="38"/>
    </row>
    <row r="117" spans="32:32" ht="80.099999999999994" customHeight="1">
      <c r="AF117" s="38"/>
    </row>
    <row r="118" spans="32:32" ht="80.099999999999994" customHeight="1">
      <c r="AF118" s="38"/>
    </row>
    <row r="119" spans="32:32" ht="80.099999999999994" customHeight="1">
      <c r="AF119" s="38"/>
    </row>
    <row r="120" spans="32:32" ht="80.099999999999994" customHeight="1">
      <c r="AF120" s="38"/>
    </row>
    <row r="121" spans="32:32" ht="80.099999999999994" customHeight="1">
      <c r="AF121" s="38"/>
    </row>
    <row r="122" spans="32:32" ht="80.099999999999994" customHeight="1">
      <c r="AF122" s="38"/>
    </row>
    <row r="123" spans="32:32" ht="80.099999999999994" customHeight="1">
      <c r="AF123" s="38"/>
    </row>
    <row r="124" spans="32:32" ht="80.099999999999994" customHeight="1">
      <c r="AF124" s="38"/>
    </row>
    <row r="125" spans="32:32" ht="80.099999999999994" customHeight="1">
      <c r="AF125" s="38"/>
    </row>
    <row r="126" spans="32:32" ht="80.099999999999994" customHeight="1">
      <c r="AF126" s="38"/>
    </row>
    <row r="127" spans="32:32" ht="80.099999999999994" customHeight="1">
      <c r="AF127" s="38"/>
    </row>
    <row r="128" spans="32:32" ht="80.099999999999994" customHeight="1">
      <c r="AF128" s="38"/>
    </row>
    <row r="129" spans="32:32" ht="80.099999999999994" customHeight="1">
      <c r="AF129" s="38"/>
    </row>
    <row r="130" spans="32:32" ht="80.099999999999994" customHeight="1">
      <c r="AF130" s="38"/>
    </row>
    <row r="131" spans="32:32" ht="80.099999999999994" customHeight="1">
      <c r="AF131" s="38"/>
    </row>
    <row r="132" spans="32:32" ht="80.099999999999994" customHeight="1">
      <c r="AF132" s="38"/>
    </row>
    <row r="133" spans="32:32" ht="80.099999999999994" customHeight="1">
      <c r="AF133" s="38"/>
    </row>
    <row r="134" spans="32:32" ht="80.099999999999994" customHeight="1">
      <c r="AF134" s="38"/>
    </row>
    <row r="135" spans="32:32" ht="80.099999999999994" customHeight="1">
      <c r="AF135" s="38"/>
    </row>
    <row r="136" spans="32:32" ht="80.099999999999994" customHeight="1">
      <c r="AF136" s="38"/>
    </row>
    <row r="137" spans="32:32" ht="80.099999999999994" customHeight="1"/>
    <row r="138" spans="32:32" ht="80.099999999999994" customHeight="1"/>
    <row r="139" spans="32:32" ht="80.099999999999994" customHeight="1"/>
    <row r="140" spans="32:32" ht="80.099999999999994" customHeight="1"/>
    <row r="141" spans="32:32" ht="80.099999999999994" customHeight="1"/>
    <row r="142" spans="32:32" ht="80.099999999999994" customHeight="1"/>
    <row r="143" spans="32:32" ht="80.099999999999994" customHeight="1"/>
    <row r="144" spans="32:32" ht="80.099999999999994" customHeight="1"/>
    <row r="145" ht="80.099999999999994" customHeight="1"/>
    <row r="146" ht="80.099999999999994" customHeight="1"/>
    <row r="147" ht="80.099999999999994" customHeight="1"/>
    <row r="148" ht="80.099999999999994" customHeight="1"/>
    <row r="149" ht="80.099999999999994" customHeight="1"/>
    <row r="150" ht="80.099999999999994" customHeight="1"/>
    <row r="151" ht="80.099999999999994" customHeight="1"/>
    <row r="152" ht="80.099999999999994" customHeight="1"/>
    <row r="153" ht="80.099999999999994" customHeight="1"/>
    <row r="154" ht="80.099999999999994" customHeight="1"/>
    <row r="155" ht="80.099999999999994" customHeight="1"/>
    <row r="156" ht="80.099999999999994" customHeight="1"/>
    <row r="157" ht="80.099999999999994" customHeight="1"/>
    <row r="158" ht="80.099999999999994" customHeight="1"/>
    <row r="159" ht="80.099999999999994" customHeight="1"/>
    <row r="160" ht="80.099999999999994" customHeight="1"/>
    <row r="161" ht="80.099999999999994" customHeight="1"/>
    <row r="162" ht="80.099999999999994" customHeight="1"/>
    <row r="163" ht="80.099999999999994" customHeight="1"/>
    <row r="164" ht="80.099999999999994" customHeight="1"/>
    <row r="165" ht="80.099999999999994" customHeight="1"/>
    <row r="166" ht="80.099999999999994" customHeight="1"/>
    <row r="167" ht="80.099999999999994" customHeight="1"/>
    <row r="168" ht="80.099999999999994" customHeight="1"/>
    <row r="169" ht="80.099999999999994" customHeight="1"/>
    <row r="170" ht="80.099999999999994" customHeight="1"/>
    <row r="171" ht="80.099999999999994" customHeight="1"/>
    <row r="172" ht="80.099999999999994" customHeight="1"/>
    <row r="173" ht="80.099999999999994" customHeight="1"/>
    <row r="174" ht="80.099999999999994" customHeight="1"/>
    <row r="175" ht="80.099999999999994" customHeight="1"/>
    <row r="176" ht="80.099999999999994" customHeight="1"/>
    <row r="177" ht="80.099999999999994" customHeight="1"/>
    <row r="178" ht="80.099999999999994" customHeight="1"/>
    <row r="179" ht="80.099999999999994" customHeight="1"/>
    <row r="180" ht="80.099999999999994" customHeight="1"/>
    <row r="181" ht="80.099999999999994" customHeight="1"/>
    <row r="182" ht="80.099999999999994" customHeight="1"/>
    <row r="183" ht="80.099999999999994" customHeight="1"/>
    <row r="184" ht="80.099999999999994" customHeight="1"/>
    <row r="185" ht="80.099999999999994" customHeight="1"/>
    <row r="186" ht="80.099999999999994" customHeight="1"/>
    <row r="187" ht="80.099999999999994" customHeight="1"/>
    <row r="188" ht="80.099999999999994" customHeight="1"/>
    <row r="189" ht="80.099999999999994" customHeight="1"/>
    <row r="190" ht="80.099999999999994" customHeight="1"/>
    <row r="191" ht="80.099999999999994" customHeight="1"/>
    <row r="192" ht="80.099999999999994" customHeight="1"/>
    <row r="193" ht="80.099999999999994" customHeight="1"/>
    <row r="194" ht="80.099999999999994" customHeight="1"/>
    <row r="195" ht="80.099999999999994" customHeight="1"/>
    <row r="196" ht="80.099999999999994" customHeight="1"/>
    <row r="197" ht="80.099999999999994" customHeight="1"/>
    <row r="198" ht="80.099999999999994" customHeight="1"/>
    <row r="199" ht="80.099999999999994" customHeight="1"/>
    <row r="200" ht="80.099999999999994" customHeight="1"/>
    <row r="201" ht="80.099999999999994" customHeight="1"/>
    <row r="202" ht="80.099999999999994" customHeight="1"/>
    <row r="203" ht="80.099999999999994" customHeight="1"/>
    <row r="204" ht="80.099999999999994" customHeight="1"/>
    <row r="205" ht="80.099999999999994" customHeight="1"/>
    <row r="206" ht="80.099999999999994" customHeight="1"/>
    <row r="207" ht="80.099999999999994" customHeight="1"/>
    <row r="208" ht="80.099999999999994" customHeight="1"/>
    <row r="209" ht="80.099999999999994" customHeight="1"/>
    <row r="210" ht="80.099999999999994" customHeight="1"/>
    <row r="211" ht="80.099999999999994" customHeight="1"/>
    <row r="212" ht="80.099999999999994" customHeight="1"/>
    <row r="213" ht="80.099999999999994" customHeight="1"/>
    <row r="214" ht="80.099999999999994" customHeight="1"/>
    <row r="215" ht="80.099999999999994" customHeight="1"/>
    <row r="216" ht="80.099999999999994" customHeight="1"/>
    <row r="217" ht="80.099999999999994" customHeight="1"/>
    <row r="218" ht="80.099999999999994" customHeight="1"/>
    <row r="219" ht="80.099999999999994" customHeight="1"/>
    <row r="220" ht="80.099999999999994" customHeight="1"/>
    <row r="221" ht="80.099999999999994" customHeight="1"/>
    <row r="222" ht="80.099999999999994" customHeight="1"/>
    <row r="223" ht="80.099999999999994" customHeight="1"/>
    <row r="224" ht="80.099999999999994" customHeight="1"/>
    <row r="225" ht="80.099999999999994" customHeight="1"/>
    <row r="226" ht="80.099999999999994" customHeight="1"/>
    <row r="227" ht="80.099999999999994" customHeight="1"/>
    <row r="228" ht="80.099999999999994" customHeight="1"/>
    <row r="229" ht="80.099999999999994" customHeight="1"/>
    <row r="230" ht="80.099999999999994" customHeight="1"/>
    <row r="231" ht="80.099999999999994" customHeight="1"/>
    <row r="232" ht="80.099999999999994" customHeight="1"/>
    <row r="233" ht="80.099999999999994" customHeight="1"/>
    <row r="234" ht="80.099999999999994" customHeight="1"/>
    <row r="235" ht="80.099999999999994" customHeight="1"/>
    <row r="236" ht="80.099999999999994" customHeight="1"/>
    <row r="237" ht="80.099999999999994" customHeight="1"/>
    <row r="238" ht="80.099999999999994" customHeight="1"/>
    <row r="239" ht="80.099999999999994" customHeight="1"/>
    <row r="240" ht="80.099999999999994" customHeight="1"/>
    <row r="241" ht="80.099999999999994" customHeight="1"/>
    <row r="242" ht="80.099999999999994" customHeight="1"/>
    <row r="243" ht="80.099999999999994" customHeight="1"/>
    <row r="244" ht="80.099999999999994" customHeight="1"/>
    <row r="245" ht="80.099999999999994" customHeight="1"/>
    <row r="246" ht="80.099999999999994" customHeight="1"/>
    <row r="247" ht="80.099999999999994" customHeight="1"/>
    <row r="248" ht="80.099999999999994" customHeight="1"/>
    <row r="249" ht="80.099999999999994" customHeight="1"/>
    <row r="250" ht="80.099999999999994" customHeight="1"/>
    <row r="251" ht="80.099999999999994" customHeight="1"/>
    <row r="252" ht="80.099999999999994" customHeight="1"/>
    <row r="253" ht="80.099999999999994" customHeight="1"/>
    <row r="254" ht="80.099999999999994" customHeight="1"/>
    <row r="255" ht="80.099999999999994" customHeight="1"/>
    <row r="256" ht="80.099999999999994" customHeight="1"/>
    <row r="257" ht="80.099999999999994" customHeight="1"/>
    <row r="258" ht="80.099999999999994" customHeight="1"/>
    <row r="259" ht="80.099999999999994" customHeight="1"/>
    <row r="260" ht="80.099999999999994" customHeight="1"/>
    <row r="261" ht="80.099999999999994" customHeight="1"/>
    <row r="262" ht="80.099999999999994" customHeight="1"/>
    <row r="263" ht="80.099999999999994" customHeight="1"/>
    <row r="264" ht="80.099999999999994" customHeight="1"/>
    <row r="265" ht="80.099999999999994" customHeight="1"/>
    <row r="266" ht="80.099999999999994" customHeight="1"/>
    <row r="267" ht="80.099999999999994" customHeight="1"/>
    <row r="268" ht="80.099999999999994" customHeight="1"/>
    <row r="269" ht="80.099999999999994" customHeight="1"/>
    <row r="270" ht="80.099999999999994" customHeight="1"/>
    <row r="271" ht="80.099999999999994" customHeight="1"/>
    <row r="272" ht="80.099999999999994" customHeight="1"/>
    <row r="273" ht="80.099999999999994" customHeight="1"/>
    <row r="274" ht="80.099999999999994" customHeight="1"/>
    <row r="275" ht="80.099999999999994" customHeight="1"/>
    <row r="276" ht="80.099999999999994" customHeight="1"/>
    <row r="277" ht="80.099999999999994" customHeight="1"/>
    <row r="278" ht="80.099999999999994" customHeight="1"/>
    <row r="279" ht="80.099999999999994" customHeight="1"/>
    <row r="280" ht="80.099999999999994" customHeight="1"/>
    <row r="281" ht="80.099999999999994" customHeight="1"/>
    <row r="282" ht="80.099999999999994" customHeight="1"/>
    <row r="283" ht="80.099999999999994" customHeight="1"/>
    <row r="284" ht="80.099999999999994" customHeight="1"/>
    <row r="285" ht="80.099999999999994" customHeight="1"/>
    <row r="286" ht="80.099999999999994" customHeight="1"/>
    <row r="287" ht="80.099999999999994" customHeight="1"/>
    <row r="288" ht="80.099999999999994" customHeight="1"/>
    <row r="289" ht="80.099999999999994" customHeight="1"/>
    <row r="290" ht="80.099999999999994" customHeight="1"/>
    <row r="291" ht="80.099999999999994" customHeight="1"/>
    <row r="292" ht="80.099999999999994" customHeight="1"/>
    <row r="293" ht="80.099999999999994" customHeight="1"/>
    <row r="294" ht="80.099999999999994" customHeight="1"/>
    <row r="295" ht="80.099999999999994" customHeight="1"/>
    <row r="296" ht="80.099999999999994" customHeight="1"/>
    <row r="297" ht="80.099999999999994" customHeight="1"/>
    <row r="298" ht="80.099999999999994" customHeight="1"/>
    <row r="299" ht="80.099999999999994" customHeight="1"/>
    <row r="300" ht="80.099999999999994" customHeight="1"/>
    <row r="301" ht="80.099999999999994" customHeight="1"/>
    <row r="302" ht="80.099999999999994" customHeight="1"/>
    <row r="303" ht="80.099999999999994" customHeight="1"/>
    <row r="304" ht="80.099999999999994" customHeight="1"/>
    <row r="305" ht="80.099999999999994" customHeight="1"/>
    <row r="306" ht="80.099999999999994" customHeight="1"/>
    <row r="307" ht="80.099999999999994" customHeight="1"/>
    <row r="308" ht="80.099999999999994" customHeight="1"/>
    <row r="309" ht="80.099999999999994" customHeight="1"/>
    <row r="310" ht="80.099999999999994" customHeight="1"/>
    <row r="311" ht="80.099999999999994" customHeight="1"/>
    <row r="312" ht="80.099999999999994" customHeight="1"/>
    <row r="313" ht="80.099999999999994" customHeight="1"/>
    <row r="314" ht="80.099999999999994" customHeight="1"/>
    <row r="315" ht="80.099999999999994" customHeight="1"/>
    <row r="316" ht="80.099999999999994" customHeight="1"/>
    <row r="317" ht="80.099999999999994" customHeight="1"/>
    <row r="318" ht="80.099999999999994" customHeight="1"/>
    <row r="319" ht="80.099999999999994" customHeight="1"/>
    <row r="320" ht="80.099999999999994" customHeight="1"/>
    <row r="321" ht="80.099999999999994" customHeight="1"/>
    <row r="322" ht="80.099999999999994" customHeight="1"/>
    <row r="323" ht="80.099999999999994" customHeight="1"/>
    <row r="324" ht="80.099999999999994" customHeight="1"/>
    <row r="325" ht="80.099999999999994" customHeight="1"/>
    <row r="326" ht="80.099999999999994" customHeight="1"/>
    <row r="327" ht="80.099999999999994" customHeight="1"/>
    <row r="328" ht="80.099999999999994" customHeight="1"/>
    <row r="329" ht="80.099999999999994" customHeight="1"/>
    <row r="330" ht="80.099999999999994" customHeight="1"/>
    <row r="331" ht="80.099999999999994" customHeight="1"/>
    <row r="332" ht="80.099999999999994" customHeight="1"/>
    <row r="333" ht="80.099999999999994" customHeight="1"/>
    <row r="334" ht="80.099999999999994" customHeight="1"/>
    <row r="335" ht="80.099999999999994" customHeight="1"/>
    <row r="336" ht="80.099999999999994" customHeight="1"/>
    <row r="337" ht="80.099999999999994" customHeight="1"/>
    <row r="338" ht="80.099999999999994" customHeight="1"/>
    <row r="339" ht="80.099999999999994" customHeight="1"/>
    <row r="340" ht="80.099999999999994" customHeight="1"/>
    <row r="341" ht="80.099999999999994" customHeight="1"/>
    <row r="342" ht="80.099999999999994" customHeight="1"/>
    <row r="343" ht="80.099999999999994" customHeight="1"/>
    <row r="344" ht="80.099999999999994" customHeight="1"/>
    <row r="345" ht="80.099999999999994" customHeight="1"/>
    <row r="346" ht="80.099999999999994" customHeight="1"/>
    <row r="347" ht="80.099999999999994" customHeight="1"/>
    <row r="348" ht="80.099999999999994" customHeight="1"/>
    <row r="349" ht="80.099999999999994" customHeight="1"/>
    <row r="350" ht="80.099999999999994" customHeight="1"/>
    <row r="351" ht="80.099999999999994" customHeight="1"/>
    <row r="352" ht="80.099999999999994" customHeight="1"/>
    <row r="353" ht="80.099999999999994" customHeight="1"/>
    <row r="354" ht="80.099999999999994" customHeight="1"/>
    <row r="355" ht="80.099999999999994" customHeight="1"/>
    <row r="356" ht="80.099999999999994" customHeight="1"/>
    <row r="357" ht="80.099999999999994" customHeight="1"/>
    <row r="358" ht="80.099999999999994" customHeight="1"/>
    <row r="359" ht="80.099999999999994" customHeight="1"/>
    <row r="360" ht="80.099999999999994" customHeight="1"/>
    <row r="361" ht="80.099999999999994" customHeight="1"/>
    <row r="362" ht="80.099999999999994" customHeight="1"/>
    <row r="363" ht="80.099999999999994" customHeight="1"/>
    <row r="364" ht="80.099999999999994" customHeight="1"/>
    <row r="365" ht="80.099999999999994" customHeight="1"/>
    <row r="366" ht="80.099999999999994" customHeight="1"/>
    <row r="367" ht="80.099999999999994" customHeight="1"/>
    <row r="368" ht="80.099999999999994" customHeight="1"/>
    <row r="369" ht="80.099999999999994" customHeight="1"/>
    <row r="370" ht="80.099999999999994" customHeight="1"/>
    <row r="371" ht="80.099999999999994" customHeight="1"/>
    <row r="372" ht="80.099999999999994" customHeight="1"/>
    <row r="373" ht="80.099999999999994" customHeight="1"/>
    <row r="374" ht="80.099999999999994" customHeight="1"/>
    <row r="375" ht="80.099999999999994" customHeight="1"/>
    <row r="376" ht="80.099999999999994" customHeight="1"/>
    <row r="377" ht="80.099999999999994" customHeight="1"/>
    <row r="378" ht="80.099999999999994" customHeight="1"/>
    <row r="379" ht="80.099999999999994" customHeight="1"/>
    <row r="380" ht="80.099999999999994" customHeight="1"/>
    <row r="381" ht="80.099999999999994" customHeight="1"/>
    <row r="382" ht="80.099999999999994" customHeight="1"/>
    <row r="383" ht="80.099999999999994" customHeight="1"/>
    <row r="384" ht="80.099999999999994" customHeight="1"/>
    <row r="385" ht="80.099999999999994" customHeight="1"/>
    <row r="386" ht="80.099999999999994" customHeight="1"/>
    <row r="387" ht="80.099999999999994" customHeight="1"/>
    <row r="388" ht="80.099999999999994" customHeight="1"/>
    <row r="389" ht="80.099999999999994" customHeight="1"/>
    <row r="390" ht="80.099999999999994" customHeight="1"/>
    <row r="391" ht="80.099999999999994" customHeight="1"/>
    <row r="392" ht="80.099999999999994" customHeight="1"/>
    <row r="393" ht="80.099999999999994" customHeight="1"/>
    <row r="394" ht="80.099999999999994" customHeight="1"/>
    <row r="395" ht="80.099999999999994" customHeight="1"/>
    <row r="396" ht="80.099999999999994" customHeight="1"/>
    <row r="397" ht="80.099999999999994" customHeight="1"/>
    <row r="398" ht="80.099999999999994" customHeight="1"/>
    <row r="399" ht="80.099999999999994" customHeight="1"/>
    <row r="400" ht="80.099999999999994" customHeight="1"/>
    <row r="401" ht="80.099999999999994" customHeight="1"/>
    <row r="402" ht="80.099999999999994" customHeight="1"/>
    <row r="403" ht="80.099999999999994" customHeight="1"/>
    <row r="404" ht="80.099999999999994" customHeight="1"/>
    <row r="405" ht="80.099999999999994" customHeight="1"/>
    <row r="406" ht="80.099999999999994" customHeight="1"/>
    <row r="407" ht="80.099999999999994" customHeight="1"/>
    <row r="408" ht="80.099999999999994" customHeight="1"/>
    <row r="409" ht="80.099999999999994" customHeight="1"/>
    <row r="410" ht="80.099999999999994" customHeight="1"/>
    <row r="411" ht="80.099999999999994" customHeight="1"/>
    <row r="412" ht="80.099999999999994" customHeight="1"/>
    <row r="413" ht="80.099999999999994" customHeight="1"/>
    <row r="414" ht="80.099999999999994" customHeight="1"/>
    <row r="415" ht="80.099999999999994" customHeight="1"/>
    <row r="416" ht="80.099999999999994" customHeight="1"/>
    <row r="417" ht="80.099999999999994" customHeight="1"/>
    <row r="418" ht="80.099999999999994" customHeight="1"/>
    <row r="419" ht="80.099999999999994" customHeight="1"/>
    <row r="420" ht="80.099999999999994" customHeight="1"/>
    <row r="421" ht="80.099999999999994" customHeight="1"/>
    <row r="422" ht="80.099999999999994" customHeight="1"/>
  </sheetData>
  <sortState ref="X2:AD422">
    <sortCondition ref="Y1"/>
    <sortCondition descending="1" ref="AD1"/>
    <sortCondition ref="X1"/>
  </sortState>
  <phoneticPr fontId="1" type="noConversion"/>
  <conditionalFormatting sqref="A2:I1048576">
    <cfRule type="expression" dxfId="39" priority="2">
      <formula>OR($H2=$P$2,$H2=$P$3,$H2=$P$4,$H2=$P$5,$H2=$P$6)</formula>
    </cfRule>
    <cfRule type="expression" dxfId="38" priority="3">
      <formula>A2&lt;&gt;""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676275</xdr:colOff>
                <xdr:row>1</xdr:row>
                <xdr:rowOff>466725</xdr:rowOff>
              </to>
            </anchor>
          </controlPr>
        </control>
      </mc:Choice>
      <mc:Fallback>
        <control shapeId="716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86A9B660-6C33-46FF-8F06-2B7BFAE20C7E}">
            <xm:f>IFERROR(MATCH($A2,구매내역!$B:$B,0),"")&lt;&gt;""</xm:f>
            <x14:dxf>
              <font>
                <b/>
                <i val="0"/>
                <strike/>
                <color rgb="FFFF0000"/>
              </font>
            </x14:dxf>
          </x14:cfRule>
          <xm:sqref>A2:I1048576</xm:sqref>
        </x14:conditionalFormatting>
        <x14:conditionalFormatting xmlns:xm="http://schemas.microsoft.com/office/excel/2006/main">
          <x14:cfRule type="expression" priority="1" id="{FD81C08B-C56A-47D3-9B3D-65C0C4946003}">
            <xm:f>IFERROR(MATCH($A38,구매내역!$B:$B,0),"")&lt;&gt;""</xm:f>
            <x14:dxf>
              <font>
                <b/>
                <i val="0"/>
                <strike/>
                <color rgb="FFFF0000"/>
              </font>
            </x14:dxf>
          </x14:cfRule>
          <xm:sqref>F38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81"/>
  <sheetViews>
    <sheetView workbookViewId="0">
      <selection activeCell="B31" sqref="B31"/>
    </sheetView>
  </sheetViews>
  <sheetFormatPr defaultRowHeight="16.5"/>
  <cols>
    <col min="1" max="2" width="9" style="39"/>
    <col min="3" max="3" width="9" style="39" bestFit="1" customWidth="1"/>
    <col min="4" max="4" width="9" style="39"/>
    <col min="5" max="5" width="39.125" style="39" bestFit="1" customWidth="1"/>
    <col min="6" max="6" width="21.375" style="39" bestFit="1" customWidth="1"/>
    <col min="7" max="16" width="9" style="30"/>
    <col min="17" max="17" width="9" style="39"/>
    <col min="18" max="19" width="9" style="30"/>
    <col min="20" max="20" width="9" style="61"/>
    <col min="21" max="16384" width="9" style="30"/>
  </cols>
  <sheetData>
    <row r="1" spans="1:20">
      <c r="A1" s="52" t="s">
        <v>862</v>
      </c>
      <c r="B1" s="52" t="s">
        <v>9</v>
      </c>
      <c r="C1" s="63" t="s">
        <v>861</v>
      </c>
      <c r="D1" s="52" t="s">
        <v>12</v>
      </c>
      <c r="E1" s="52" t="s">
        <v>10</v>
      </c>
      <c r="F1" s="39" t="s">
        <v>184</v>
      </c>
      <c r="H1" s="39"/>
      <c r="I1" s="39"/>
      <c r="Q1" s="30"/>
      <c r="T1" s="30"/>
    </row>
    <row r="2" spans="1:20">
      <c r="A2" s="39">
        <v>1</v>
      </c>
      <c r="B2" s="39" t="s">
        <v>455</v>
      </c>
      <c r="C2" s="39">
        <v>2</v>
      </c>
      <c r="D2" s="39">
        <v>5</v>
      </c>
      <c r="E2" s="39" t="s">
        <v>164</v>
      </c>
      <c r="F2" s="39" t="str">
        <f>VLOOKUP(B2,작품!A:D,4,0)</f>
        <v>김현숙</v>
      </c>
      <c r="H2" s="39"/>
      <c r="I2" s="39"/>
      <c r="Q2" s="30"/>
      <c r="T2" s="30"/>
    </row>
    <row r="3" spans="1:20">
      <c r="A3" s="39">
        <v>2</v>
      </c>
      <c r="B3" s="39" t="s">
        <v>454</v>
      </c>
      <c r="C3" s="39">
        <v>4</v>
      </c>
      <c r="D3" s="39">
        <v>4</v>
      </c>
      <c r="E3" s="39" t="s">
        <v>863</v>
      </c>
      <c r="F3" s="39" t="str">
        <f>VLOOKUP(B3,작품!A:D,4,0)</f>
        <v>남궁순</v>
      </c>
      <c r="H3" s="39"/>
      <c r="I3" s="39"/>
      <c r="Q3" s="30"/>
      <c r="T3" s="30"/>
    </row>
    <row r="4" spans="1:20">
      <c r="A4" s="39">
        <v>3</v>
      </c>
      <c r="B4" s="39" t="s">
        <v>434</v>
      </c>
      <c r="C4" s="39">
        <v>18</v>
      </c>
      <c r="D4" s="39">
        <v>3</v>
      </c>
      <c r="E4" s="39" t="s">
        <v>864</v>
      </c>
      <c r="F4" s="39" t="str">
        <f>VLOOKUP(B4,작품!A:D,4,0)</f>
        <v>임정아</v>
      </c>
      <c r="H4" s="39"/>
      <c r="I4" s="39"/>
      <c r="Q4" s="30"/>
      <c r="T4" s="30"/>
    </row>
    <row r="5" spans="1:20">
      <c r="A5" s="39">
        <v>4</v>
      </c>
      <c r="B5" s="39" t="s">
        <v>446</v>
      </c>
      <c r="C5" s="39">
        <v>19</v>
      </c>
      <c r="D5" s="39">
        <v>4.5</v>
      </c>
      <c r="E5" s="39" t="s">
        <v>865</v>
      </c>
      <c r="F5" s="39" t="str">
        <f>VLOOKUP(B5,작품!A:D,4,0)</f>
        <v>오은정</v>
      </c>
      <c r="H5" s="39"/>
      <c r="I5" s="39"/>
      <c r="Q5" s="30"/>
      <c r="T5" s="30"/>
    </row>
    <row r="6" spans="1:20">
      <c r="A6" s="39">
        <v>5</v>
      </c>
      <c r="B6" s="39" t="s">
        <v>465</v>
      </c>
      <c r="C6" s="39">
        <v>3</v>
      </c>
      <c r="D6" s="39">
        <v>4.5</v>
      </c>
      <c r="E6" s="39" t="s">
        <v>866</v>
      </c>
      <c r="F6" s="39" t="str">
        <f>VLOOKUP(B6,작품!A:D,4,0)</f>
        <v>양태숙</v>
      </c>
      <c r="H6" s="39"/>
      <c r="I6" s="39"/>
      <c r="Q6" s="30"/>
      <c r="T6" s="30"/>
    </row>
    <row r="7" spans="1:20">
      <c r="A7" s="39">
        <v>6</v>
      </c>
      <c r="B7" s="39" t="s">
        <v>462</v>
      </c>
      <c r="C7" s="39">
        <v>12</v>
      </c>
      <c r="D7" s="39">
        <v>4</v>
      </c>
      <c r="E7" s="39" t="s">
        <v>164</v>
      </c>
      <c r="F7" s="39" t="str">
        <f>VLOOKUP(B7,작품!A:D,4,0)</f>
        <v>폴 고갱</v>
      </c>
      <c r="H7" s="39"/>
      <c r="I7" s="39"/>
      <c r="Q7" s="30"/>
      <c r="T7" s="30"/>
    </row>
    <row r="8" spans="1:20">
      <c r="A8" s="39">
        <v>7</v>
      </c>
      <c r="B8" s="39" t="s">
        <v>457</v>
      </c>
      <c r="C8" s="39">
        <v>12</v>
      </c>
      <c r="D8" s="39">
        <v>5</v>
      </c>
      <c r="E8" s="39" t="s">
        <v>867</v>
      </c>
      <c r="F8" s="39" t="str">
        <f>VLOOKUP(B8,작품!A:D,4,0)</f>
        <v>다니엘</v>
      </c>
      <c r="H8" s="39"/>
      <c r="I8" s="39"/>
      <c r="Q8" s="30"/>
      <c r="T8" s="30"/>
    </row>
    <row r="9" spans="1:20">
      <c r="A9" s="39">
        <v>8</v>
      </c>
      <c r="B9" s="39" t="s">
        <v>441</v>
      </c>
      <c r="C9" s="39">
        <v>20</v>
      </c>
      <c r="D9" s="39">
        <v>4.5</v>
      </c>
      <c r="E9" s="39" t="s">
        <v>868</v>
      </c>
      <c r="F9" s="39" t="str">
        <f>VLOOKUP(B9,작품!A:D,4,0)</f>
        <v>최경락</v>
      </c>
      <c r="H9" s="39"/>
      <c r="I9" s="39"/>
      <c r="Q9" s="30"/>
      <c r="T9" s="30"/>
    </row>
    <row r="10" spans="1:20">
      <c r="A10" s="39">
        <v>9</v>
      </c>
      <c r="B10" s="39" t="s">
        <v>458</v>
      </c>
      <c r="C10" s="39">
        <v>1</v>
      </c>
      <c r="D10" s="39">
        <v>4.5</v>
      </c>
      <c r="E10" s="39" t="s">
        <v>869</v>
      </c>
      <c r="F10" s="39" t="str">
        <f>VLOOKUP(B10,작품!A:D,4,0)</f>
        <v>로지에</v>
      </c>
      <c r="H10" s="39"/>
      <c r="I10" s="39"/>
      <c r="Q10" s="30"/>
      <c r="T10" s="30"/>
    </row>
    <row r="11" spans="1:20">
      <c r="A11" s="39">
        <v>10</v>
      </c>
      <c r="B11" s="39" t="s">
        <v>463</v>
      </c>
      <c r="C11" s="39">
        <v>17</v>
      </c>
      <c r="D11" s="39">
        <v>2.5</v>
      </c>
      <c r="E11" s="39" t="s">
        <v>870</v>
      </c>
      <c r="F11" s="39" t="str">
        <f>VLOOKUP(B11,작품!A:D,4,0)</f>
        <v>조근호</v>
      </c>
      <c r="H11" s="39"/>
      <c r="I11" s="39"/>
      <c r="Q11" s="30"/>
      <c r="T11" s="30"/>
    </row>
    <row r="12" spans="1:20">
      <c r="A12" s="39">
        <v>11</v>
      </c>
      <c r="B12" s="39" t="s">
        <v>464</v>
      </c>
      <c r="C12" s="39">
        <v>16</v>
      </c>
      <c r="D12" s="39">
        <v>5</v>
      </c>
      <c r="E12" s="39" t="s">
        <v>871</v>
      </c>
      <c r="F12" s="39" t="str">
        <f>VLOOKUP(B12,작품!A:D,4,0)</f>
        <v>안기호</v>
      </c>
      <c r="H12" s="39"/>
      <c r="I12" s="39"/>
      <c r="Q12" s="30"/>
      <c r="T12" s="30"/>
    </row>
    <row r="13" spans="1:20">
      <c r="A13" s="39">
        <v>12</v>
      </c>
      <c r="B13" s="39" t="s">
        <v>434</v>
      </c>
      <c r="C13" s="39">
        <v>11</v>
      </c>
      <c r="D13" s="39">
        <v>1.5</v>
      </c>
      <c r="E13" s="39" t="s">
        <v>872</v>
      </c>
      <c r="F13" s="39" t="str">
        <f>VLOOKUP(B13,작품!A:D,4,0)</f>
        <v>임정아</v>
      </c>
      <c r="H13" s="39"/>
      <c r="I13" s="39"/>
      <c r="Q13" s="30"/>
      <c r="T13" s="30"/>
    </row>
    <row r="14" spans="1:20">
      <c r="A14" s="39">
        <v>13</v>
      </c>
      <c r="B14" s="39" t="s">
        <v>458</v>
      </c>
      <c r="C14" s="39">
        <v>4</v>
      </c>
      <c r="D14" s="39">
        <v>4</v>
      </c>
      <c r="E14" s="39" t="s">
        <v>873</v>
      </c>
      <c r="F14" s="39" t="str">
        <f>VLOOKUP(B14,작품!A:D,4,0)</f>
        <v>로지에</v>
      </c>
      <c r="H14" s="39"/>
      <c r="I14" s="39"/>
      <c r="Q14" s="30"/>
      <c r="T14" s="30"/>
    </row>
    <row r="15" spans="1:20">
      <c r="A15" s="39">
        <v>14</v>
      </c>
      <c r="B15" s="39" t="s">
        <v>465</v>
      </c>
      <c r="C15" s="39">
        <v>8</v>
      </c>
      <c r="D15" s="39">
        <v>3</v>
      </c>
      <c r="E15" s="39" t="s">
        <v>874</v>
      </c>
      <c r="F15" s="39" t="str">
        <f>VLOOKUP(B15,작품!A:D,4,0)</f>
        <v>양태숙</v>
      </c>
      <c r="H15" s="39"/>
      <c r="I15" s="39"/>
      <c r="Q15" s="30"/>
      <c r="T15" s="30"/>
    </row>
    <row r="16" spans="1:20">
      <c r="A16" s="39">
        <v>15</v>
      </c>
      <c r="B16" s="39" t="s">
        <v>466</v>
      </c>
      <c r="C16" s="39">
        <v>10</v>
      </c>
      <c r="D16" s="39">
        <v>3</v>
      </c>
      <c r="E16" s="39" t="s">
        <v>875</v>
      </c>
      <c r="F16" s="39" t="str">
        <f>VLOOKUP(B16,작품!A:D,4,0)</f>
        <v>강남구</v>
      </c>
      <c r="H16" s="39"/>
      <c r="I16" s="39"/>
      <c r="Q16" s="30"/>
      <c r="T16" s="30"/>
    </row>
    <row r="17" spans="1:20">
      <c r="A17" s="39">
        <v>16</v>
      </c>
      <c r="B17" s="39" t="s">
        <v>467</v>
      </c>
      <c r="C17" s="39">
        <v>10</v>
      </c>
      <c r="D17" s="39">
        <v>3</v>
      </c>
      <c r="E17" s="39" t="s">
        <v>875</v>
      </c>
      <c r="F17" s="39" t="str">
        <f>VLOOKUP(B17,작품!A:D,4,0)</f>
        <v>오관진</v>
      </c>
      <c r="H17" s="39"/>
      <c r="I17" s="39"/>
      <c r="Q17" s="30"/>
      <c r="T17" s="30"/>
    </row>
    <row r="18" spans="1:20">
      <c r="A18" s="39">
        <v>17</v>
      </c>
      <c r="B18" s="39" t="s">
        <v>461</v>
      </c>
      <c r="C18" s="39">
        <v>9</v>
      </c>
      <c r="D18" s="39">
        <v>2</v>
      </c>
      <c r="E18" s="39" t="s">
        <v>876</v>
      </c>
      <c r="F18" s="39" t="str">
        <f>VLOOKUP(B18,작품!A:D,4,0)</f>
        <v>신홍직</v>
      </c>
      <c r="H18" s="39"/>
      <c r="I18" s="39"/>
      <c r="Q18" s="30"/>
      <c r="T18" s="30"/>
    </row>
    <row r="19" spans="1:20">
      <c r="A19" s="39">
        <v>18</v>
      </c>
      <c r="B19" s="39" t="s">
        <v>467</v>
      </c>
      <c r="C19" s="39">
        <v>17</v>
      </c>
      <c r="D19" s="39">
        <v>3.5</v>
      </c>
      <c r="E19" s="39" t="s">
        <v>877</v>
      </c>
      <c r="F19" s="39" t="str">
        <f>VLOOKUP(B19,작품!A:D,4,0)</f>
        <v>오관진</v>
      </c>
      <c r="H19" s="39"/>
      <c r="I19" s="39"/>
      <c r="Q19" s="30"/>
      <c r="T19" s="30"/>
    </row>
    <row r="20" spans="1:20">
      <c r="A20" s="39">
        <v>19</v>
      </c>
      <c r="B20" s="39" t="s">
        <v>435</v>
      </c>
      <c r="C20" s="39">
        <v>20</v>
      </c>
      <c r="D20" s="39">
        <v>2</v>
      </c>
      <c r="E20" s="39" t="s">
        <v>878</v>
      </c>
      <c r="F20" s="39" t="str">
        <f>VLOOKUP(B20,작품!A:D,4,0)</f>
        <v>이상열</v>
      </c>
      <c r="H20" s="39"/>
      <c r="I20" s="39"/>
      <c r="Q20" s="30"/>
      <c r="T20" s="30"/>
    </row>
    <row r="21" spans="1:20">
      <c r="A21" s="39">
        <v>20</v>
      </c>
      <c r="B21" s="39" t="s">
        <v>465</v>
      </c>
      <c r="C21" s="39">
        <v>17</v>
      </c>
      <c r="D21" s="39">
        <v>3</v>
      </c>
      <c r="E21" s="39" t="s">
        <v>879</v>
      </c>
      <c r="F21" s="39" t="str">
        <f>VLOOKUP(B21,작품!A:D,4,0)</f>
        <v>양태숙</v>
      </c>
      <c r="H21" s="39"/>
      <c r="I21" s="39"/>
      <c r="Q21" s="30"/>
      <c r="T21" s="30"/>
    </row>
    <row r="22" spans="1:20">
      <c r="A22" s="39">
        <v>21</v>
      </c>
      <c r="B22" s="39" t="s">
        <v>452</v>
      </c>
      <c r="C22" s="39">
        <v>4</v>
      </c>
      <c r="D22" s="39">
        <v>4.5</v>
      </c>
      <c r="E22" s="39" t="s">
        <v>880</v>
      </c>
      <c r="F22" s="39" t="str">
        <f>VLOOKUP(B22,작품!A:D,4,0)</f>
        <v>임영우</v>
      </c>
      <c r="H22" s="39"/>
      <c r="I22" s="39"/>
      <c r="Q22" s="30"/>
      <c r="T22" s="30"/>
    </row>
    <row r="23" spans="1:20">
      <c r="A23" s="39">
        <v>22</v>
      </c>
      <c r="B23" s="39" t="s">
        <v>460</v>
      </c>
      <c r="C23" s="39">
        <v>3</v>
      </c>
      <c r="D23" s="39">
        <v>4</v>
      </c>
      <c r="E23" s="39" t="s">
        <v>881</v>
      </c>
      <c r="F23" s="39" t="str">
        <f>VLOOKUP(B23,작품!A:D,4,0)</f>
        <v>황두순</v>
      </c>
      <c r="H23" s="39"/>
      <c r="I23" s="39"/>
      <c r="Q23" s="30"/>
      <c r="T23" s="30"/>
    </row>
    <row r="24" spans="1:20">
      <c r="A24" s="39">
        <v>23</v>
      </c>
      <c r="B24" s="39" t="s">
        <v>468</v>
      </c>
      <c r="C24" s="39">
        <v>7</v>
      </c>
      <c r="D24" s="39">
        <v>0.5</v>
      </c>
      <c r="E24" s="39" t="s">
        <v>882</v>
      </c>
      <c r="F24" s="39" t="str">
        <f>VLOOKUP(B24,작품!A:D,4,0)</f>
        <v>심재천</v>
      </c>
      <c r="H24" s="39"/>
      <c r="I24" s="39"/>
      <c r="Q24" s="30"/>
      <c r="T24" s="30"/>
    </row>
    <row r="25" spans="1:20">
      <c r="A25" s="39">
        <v>24</v>
      </c>
      <c r="B25" s="39" t="s">
        <v>440</v>
      </c>
      <c r="C25" s="39">
        <v>2</v>
      </c>
      <c r="D25" s="39">
        <v>5</v>
      </c>
      <c r="E25" s="39" t="s">
        <v>883</v>
      </c>
      <c r="F25" s="39" t="str">
        <f>VLOOKUP(B25,작품!A:D,4,0)</f>
        <v>석창우</v>
      </c>
      <c r="H25" s="39"/>
      <c r="I25" s="39"/>
      <c r="Q25" s="30"/>
      <c r="T25" s="30"/>
    </row>
    <row r="26" spans="1:20">
      <c r="A26" s="39">
        <v>25</v>
      </c>
      <c r="B26" s="39" t="s">
        <v>448</v>
      </c>
      <c r="C26" s="39">
        <v>14</v>
      </c>
      <c r="D26" s="39">
        <v>2.5</v>
      </c>
      <c r="E26" s="39" t="s">
        <v>884</v>
      </c>
      <c r="F26" s="39" t="str">
        <f>VLOOKUP(B26,작품!A:D,4,0)</f>
        <v>양향옥</v>
      </c>
      <c r="H26" s="39"/>
      <c r="I26" s="39"/>
      <c r="Q26" s="30"/>
      <c r="T26" s="30"/>
    </row>
    <row r="27" spans="1:20">
      <c r="A27" s="39">
        <v>26</v>
      </c>
      <c r="B27" s="39" t="s">
        <v>433</v>
      </c>
      <c r="C27" s="39">
        <v>2</v>
      </c>
      <c r="D27" s="39">
        <v>1.5</v>
      </c>
      <c r="E27" s="39" t="s">
        <v>885</v>
      </c>
      <c r="F27" s="39" t="str">
        <f>VLOOKUP(B27,작품!A:D,4,0)</f>
        <v>김정연</v>
      </c>
      <c r="H27" s="39"/>
      <c r="I27" s="39"/>
      <c r="Q27" s="30"/>
      <c r="T27" s="30"/>
    </row>
    <row r="28" spans="1:20">
      <c r="A28" s="39">
        <v>27</v>
      </c>
      <c r="B28" s="39" t="s">
        <v>438</v>
      </c>
      <c r="C28" s="39">
        <v>8</v>
      </c>
      <c r="D28" s="39">
        <v>1</v>
      </c>
      <c r="E28" s="39" t="s">
        <v>886</v>
      </c>
      <c r="F28" s="39" t="str">
        <f>VLOOKUP(B28,작품!A:D,4,0)</f>
        <v>오귀스트</v>
      </c>
      <c r="H28" s="39"/>
      <c r="I28" s="39"/>
      <c r="Q28" s="30"/>
      <c r="T28" s="30"/>
    </row>
    <row r="29" spans="1:20">
      <c r="A29" s="39">
        <v>28</v>
      </c>
      <c r="B29" s="39" t="s">
        <v>443</v>
      </c>
      <c r="C29" s="39">
        <v>13</v>
      </c>
      <c r="D29" s="39">
        <v>1</v>
      </c>
      <c r="E29" s="39" t="s">
        <v>887</v>
      </c>
      <c r="F29" s="39" t="str">
        <f>VLOOKUP(B29,작품!A:D,4,0)</f>
        <v>빈센트</v>
      </c>
      <c r="H29" s="39"/>
      <c r="I29" s="39"/>
      <c r="Q29" s="30"/>
      <c r="T29" s="30"/>
    </row>
    <row r="30" spans="1:20">
      <c r="A30" s="39">
        <v>29</v>
      </c>
      <c r="B30" s="39" t="s">
        <v>453</v>
      </c>
      <c r="C30" s="39">
        <v>7</v>
      </c>
      <c r="D30" s="39">
        <v>0.5</v>
      </c>
      <c r="E30" s="39" t="s">
        <v>888</v>
      </c>
      <c r="F30" s="39" t="str">
        <f>VLOOKUP(B30,작품!A:D,4,0)</f>
        <v>강지웅</v>
      </c>
      <c r="H30" s="39"/>
      <c r="I30" s="39"/>
      <c r="Q30" s="30"/>
      <c r="T30" s="30"/>
    </row>
    <row r="31" spans="1:20">
      <c r="A31" s="39">
        <v>30</v>
      </c>
      <c r="B31" s="39" t="s">
        <v>458</v>
      </c>
      <c r="C31" s="39">
        <v>17</v>
      </c>
      <c r="D31" s="39">
        <v>1</v>
      </c>
      <c r="E31" s="39" t="s">
        <v>889</v>
      </c>
      <c r="F31" s="39" t="str">
        <f>VLOOKUP(B31,작품!A:D,4,0)</f>
        <v>로지에</v>
      </c>
      <c r="H31" s="39"/>
      <c r="I31" s="39"/>
      <c r="Q31" s="30"/>
      <c r="T31" s="30"/>
    </row>
    <row r="32" spans="1:20">
      <c r="A32" s="39">
        <v>31</v>
      </c>
      <c r="B32" s="39" t="s">
        <v>433</v>
      </c>
      <c r="C32" s="39">
        <v>14</v>
      </c>
      <c r="D32" s="39">
        <v>3</v>
      </c>
      <c r="E32" s="39" t="s">
        <v>890</v>
      </c>
      <c r="F32" s="39" t="str">
        <f>VLOOKUP(B32,작품!A:D,4,0)</f>
        <v>김정연</v>
      </c>
      <c r="H32" s="39"/>
      <c r="I32" s="39"/>
      <c r="Q32" s="30"/>
      <c r="T32" s="30"/>
    </row>
    <row r="33" spans="1:20">
      <c r="A33" s="39">
        <v>32</v>
      </c>
      <c r="B33" s="39" t="s">
        <v>468</v>
      </c>
      <c r="C33" s="39">
        <v>11</v>
      </c>
      <c r="D33" s="39">
        <v>5</v>
      </c>
      <c r="E33" s="39" t="s">
        <v>891</v>
      </c>
      <c r="F33" s="39" t="str">
        <f>VLOOKUP(B33,작품!A:D,4,0)</f>
        <v>심재천</v>
      </c>
      <c r="H33" s="39"/>
      <c r="I33" s="39"/>
      <c r="Q33" s="30"/>
      <c r="T33" s="30"/>
    </row>
    <row r="34" spans="1:20">
      <c r="A34" s="39">
        <v>33</v>
      </c>
      <c r="B34" s="39" t="s">
        <v>469</v>
      </c>
      <c r="C34" s="39">
        <v>7</v>
      </c>
      <c r="D34" s="39">
        <v>3</v>
      </c>
      <c r="E34" s="39" t="s">
        <v>892</v>
      </c>
      <c r="F34" s="39" t="str">
        <f>VLOOKUP(B34,작품!A:D,4,0)</f>
        <v>김시현</v>
      </c>
      <c r="H34" s="39"/>
      <c r="I34" s="39"/>
      <c r="Q34" s="30"/>
      <c r="T34" s="30"/>
    </row>
    <row r="35" spans="1:20">
      <c r="A35" s="39">
        <v>34</v>
      </c>
      <c r="B35" s="39" t="s">
        <v>449</v>
      </c>
      <c r="C35" s="39">
        <v>16</v>
      </c>
      <c r="D35" s="39">
        <v>1.5</v>
      </c>
      <c r="E35" s="39" t="s">
        <v>893</v>
      </c>
      <c r="F35" s="39" t="str">
        <f>VLOOKUP(B35,작품!A:D,4,0)</f>
        <v>신호재</v>
      </c>
      <c r="H35" s="39"/>
      <c r="I35" s="39"/>
      <c r="Q35" s="30"/>
      <c r="T35" s="30"/>
    </row>
    <row r="36" spans="1:20">
      <c r="A36" s="39">
        <v>35</v>
      </c>
      <c r="B36" s="39" t="s">
        <v>442</v>
      </c>
      <c r="C36" s="39">
        <v>19</v>
      </c>
      <c r="D36" s="39">
        <v>3</v>
      </c>
      <c r="E36" s="39" t="s">
        <v>894</v>
      </c>
      <c r="F36" s="39" t="str">
        <f>VLOOKUP(B36,작품!A:D,4,0)</f>
        <v>신은섭</v>
      </c>
      <c r="H36" s="39"/>
      <c r="I36" s="39"/>
      <c r="Q36" s="30"/>
      <c r="T36" s="30"/>
    </row>
    <row r="37" spans="1:20">
      <c r="A37" s="39">
        <v>36</v>
      </c>
      <c r="B37" s="39" t="s">
        <v>470</v>
      </c>
      <c r="C37" s="39">
        <v>13</v>
      </c>
      <c r="D37" s="39">
        <v>4</v>
      </c>
      <c r="E37" s="39" t="s">
        <v>895</v>
      </c>
      <c r="F37" s="39" t="str">
        <f>VLOOKUP(B37,작품!A:D,4,0)</f>
        <v>오귀스트</v>
      </c>
      <c r="H37" s="39"/>
      <c r="I37" s="39"/>
      <c r="Q37" s="30"/>
      <c r="T37" s="30"/>
    </row>
    <row r="38" spans="1:20">
      <c r="A38" s="39">
        <v>37</v>
      </c>
      <c r="B38" s="39" t="s">
        <v>455</v>
      </c>
      <c r="C38" s="39">
        <v>18</v>
      </c>
      <c r="D38" s="39">
        <v>4.5</v>
      </c>
      <c r="E38" s="39" t="s">
        <v>896</v>
      </c>
      <c r="F38" s="39" t="str">
        <f>VLOOKUP(B38,작품!A:D,4,0)</f>
        <v>김현숙</v>
      </c>
      <c r="H38" s="39"/>
      <c r="I38" s="39"/>
      <c r="Q38" s="30"/>
      <c r="T38" s="30"/>
    </row>
    <row r="39" spans="1:20">
      <c r="A39" s="39">
        <v>38</v>
      </c>
      <c r="B39" s="39" t="s">
        <v>456</v>
      </c>
      <c r="C39" s="39">
        <v>18</v>
      </c>
      <c r="D39" s="39">
        <v>2</v>
      </c>
      <c r="E39" s="39" t="s">
        <v>897</v>
      </c>
      <c r="F39" s="39" t="str">
        <f>VLOOKUP(B39,작품!A:D,4,0)</f>
        <v>손성일</v>
      </c>
      <c r="H39" s="39"/>
      <c r="I39" s="39"/>
      <c r="Q39" s="30"/>
      <c r="T39" s="30"/>
    </row>
    <row r="40" spans="1:20">
      <c r="A40" s="39">
        <v>39</v>
      </c>
      <c r="B40" s="39" t="s">
        <v>450</v>
      </c>
      <c r="C40" s="39">
        <v>9</v>
      </c>
      <c r="D40" s="39">
        <v>4.5</v>
      </c>
      <c r="E40" s="39" t="s">
        <v>898</v>
      </c>
      <c r="F40" s="39" t="str">
        <f>VLOOKUP(B40,작품!A:D,4,0)</f>
        <v>김성근</v>
      </c>
      <c r="H40" s="39"/>
      <c r="I40" s="39"/>
      <c r="Q40" s="30"/>
      <c r="T40" s="30"/>
    </row>
    <row r="41" spans="1:20">
      <c r="A41" s="39">
        <v>40</v>
      </c>
      <c r="B41" s="39" t="s">
        <v>451</v>
      </c>
      <c r="C41" s="39">
        <v>14</v>
      </c>
      <c r="D41" s="39">
        <v>0.5</v>
      </c>
      <c r="E41" s="39" t="s">
        <v>899</v>
      </c>
      <c r="F41" s="39" t="str">
        <f>VLOOKUP(B41,작품!A:D,4,0)</f>
        <v>문홍규</v>
      </c>
      <c r="Q41" s="30"/>
      <c r="T41" s="30"/>
    </row>
    <row r="42" spans="1:20">
      <c r="A42" s="39">
        <v>41</v>
      </c>
      <c r="B42" s="39" t="s">
        <v>439</v>
      </c>
      <c r="C42" s="39">
        <v>12</v>
      </c>
      <c r="D42" s="39">
        <v>3.5</v>
      </c>
      <c r="E42" s="39" t="s">
        <v>900</v>
      </c>
      <c r="F42" s="39" t="str">
        <f>VLOOKUP(B42,작품!A:D,4,0)</f>
        <v>김경원</v>
      </c>
    </row>
    <row r="43" spans="1:20">
      <c r="A43" s="39">
        <v>42</v>
      </c>
      <c r="B43" s="39" t="s">
        <v>466</v>
      </c>
      <c r="C43" s="39">
        <v>2</v>
      </c>
      <c r="D43" s="39">
        <v>5</v>
      </c>
      <c r="E43" s="39" t="s">
        <v>901</v>
      </c>
      <c r="F43" s="39" t="str">
        <f>VLOOKUP(B43,작품!A:D,4,0)</f>
        <v>강남구</v>
      </c>
    </row>
    <row r="44" spans="1:20">
      <c r="A44" s="39">
        <v>43</v>
      </c>
      <c r="B44" s="39" t="s">
        <v>447</v>
      </c>
      <c r="C44" s="39">
        <v>6</v>
      </c>
      <c r="D44" s="39">
        <v>4</v>
      </c>
      <c r="E44" s="39" t="s">
        <v>902</v>
      </c>
      <c r="F44" s="39" t="str">
        <f>VLOOKUP(B44,작품!A:D,4,0)</f>
        <v>백성흠</v>
      </c>
    </row>
    <row r="45" spans="1:20">
      <c r="A45" s="39">
        <v>44</v>
      </c>
      <c r="B45" s="39" t="s">
        <v>436</v>
      </c>
      <c r="C45" s="39">
        <v>17</v>
      </c>
      <c r="D45" s="39">
        <v>3</v>
      </c>
      <c r="E45" s="39" t="s">
        <v>903</v>
      </c>
      <c r="F45" s="39" t="str">
        <f>VLOOKUP(B45,작품!A:D,4,0)</f>
        <v>계낙영</v>
      </c>
    </row>
    <row r="46" spans="1:20">
      <c r="A46" s="39">
        <v>45</v>
      </c>
      <c r="B46" s="39" t="s">
        <v>471</v>
      </c>
      <c r="C46" s="39">
        <v>18</v>
      </c>
      <c r="D46" s="39">
        <v>1.5</v>
      </c>
      <c r="E46" s="39" t="s">
        <v>904</v>
      </c>
      <c r="F46" s="39" t="str">
        <f>VLOOKUP(B46,작품!A:D,4,0)</f>
        <v>백성흠</v>
      </c>
    </row>
    <row r="47" spans="1:20">
      <c r="A47" s="39">
        <v>46</v>
      </c>
      <c r="B47" s="39" t="s">
        <v>459</v>
      </c>
      <c r="C47" s="39">
        <v>8</v>
      </c>
      <c r="D47" s="39">
        <v>2</v>
      </c>
      <c r="E47" s="39" t="s">
        <v>905</v>
      </c>
      <c r="F47" s="39" t="str">
        <f>VLOOKUP(B47,작품!A:D,4,0)</f>
        <v>류현자</v>
      </c>
    </row>
    <row r="48" spans="1:20">
      <c r="A48" s="39">
        <v>47</v>
      </c>
      <c r="B48" s="39" t="s">
        <v>437</v>
      </c>
      <c r="C48" s="39">
        <v>4</v>
      </c>
      <c r="D48" s="39">
        <v>4</v>
      </c>
      <c r="E48" s="39" t="s">
        <v>906</v>
      </c>
      <c r="F48" s="39" t="str">
        <f>VLOOKUP(B48,작품!A:D,4,0)</f>
        <v>허필석</v>
      </c>
    </row>
    <row r="49" spans="1:6">
      <c r="A49" s="39">
        <v>48</v>
      </c>
      <c r="B49" s="39" t="s">
        <v>444</v>
      </c>
      <c r="C49" s="39">
        <v>2</v>
      </c>
      <c r="D49" s="39">
        <v>4</v>
      </c>
      <c r="E49" s="39" t="s">
        <v>907</v>
      </c>
      <c r="F49" s="39" t="str">
        <f>VLOOKUP(B49,작품!A:D,4,0)</f>
        <v>우무길</v>
      </c>
    </row>
    <row r="50" spans="1:6">
      <c r="A50" s="39">
        <v>49</v>
      </c>
      <c r="B50" s="39" t="s">
        <v>445</v>
      </c>
      <c r="C50" s="39">
        <v>16</v>
      </c>
      <c r="D50" s="39">
        <v>3</v>
      </c>
      <c r="E50" s="39" t="s">
        <v>908</v>
      </c>
      <c r="F50" s="39" t="str">
        <f>VLOOKUP(B50,작품!A:D,4,0)</f>
        <v>신홍직</v>
      </c>
    </row>
    <row r="51" spans="1:6">
      <c r="A51" s="39">
        <v>50</v>
      </c>
      <c r="B51" s="39" t="s">
        <v>457</v>
      </c>
      <c r="C51" s="39">
        <v>19</v>
      </c>
      <c r="D51" s="39">
        <v>3</v>
      </c>
      <c r="E51" s="39" t="s">
        <v>909</v>
      </c>
      <c r="F51" s="39" t="str">
        <f>VLOOKUP(B51,작품!A:D,4,0)</f>
        <v>다니엘</v>
      </c>
    </row>
    <row r="52" spans="1:6">
      <c r="A52" s="39">
        <v>51</v>
      </c>
      <c r="B52" s="39" t="s">
        <v>472</v>
      </c>
      <c r="C52" s="39">
        <v>12</v>
      </c>
      <c r="D52" s="39">
        <v>5</v>
      </c>
      <c r="E52" s="39" t="s">
        <v>910</v>
      </c>
      <c r="F52" s="39" t="str">
        <f>VLOOKUP(B52,작품!A:D,4,0)</f>
        <v>김희준</v>
      </c>
    </row>
    <row r="53" spans="1:6">
      <c r="A53" s="39">
        <v>52</v>
      </c>
      <c r="B53" s="39" t="s">
        <v>473</v>
      </c>
      <c r="C53" s="39">
        <v>14</v>
      </c>
      <c r="D53" s="39">
        <v>1</v>
      </c>
      <c r="E53" s="39" t="s">
        <v>911</v>
      </c>
      <c r="F53" s="39" t="str">
        <f>VLOOKUP(B53,작품!A:D,4,0)</f>
        <v>홍윤화</v>
      </c>
    </row>
    <row r="54" spans="1:6">
      <c r="A54" s="39">
        <v>53</v>
      </c>
      <c r="B54" s="39" t="s">
        <v>474</v>
      </c>
      <c r="C54" s="39">
        <v>3</v>
      </c>
      <c r="D54" s="39">
        <v>3.5</v>
      </c>
      <c r="E54" s="39" t="s">
        <v>912</v>
      </c>
      <c r="F54" s="39" t="str">
        <f>VLOOKUP(B54,작품!A:D,4,0)</f>
        <v>폴 고갱</v>
      </c>
    </row>
    <row r="55" spans="1:6">
      <c r="A55" s="39">
        <v>54</v>
      </c>
      <c r="B55" s="39" t="s">
        <v>475</v>
      </c>
      <c r="C55" s="39">
        <v>5</v>
      </c>
      <c r="D55" s="39">
        <v>2</v>
      </c>
      <c r="E55" s="39" t="s">
        <v>913</v>
      </c>
      <c r="F55" s="39" t="str">
        <f>VLOOKUP(B55,작품!A:D,4,0)</f>
        <v>김정연</v>
      </c>
    </row>
    <row r="56" spans="1:6">
      <c r="A56" s="39">
        <v>55</v>
      </c>
      <c r="B56" s="39" t="s">
        <v>476</v>
      </c>
      <c r="C56" s="39">
        <v>13</v>
      </c>
      <c r="D56" s="39">
        <v>3.5</v>
      </c>
      <c r="E56" s="39" t="s">
        <v>164</v>
      </c>
      <c r="F56" s="39" t="str">
        <f>VLOOKUP(B56,작품!A:D,4,0)</f>
        <v>남궁순</v>
      </c>
    </row>
    <row r="57" spans="1:6">
      <c r="A57" s="39">
        <v>56</v>
      </c>
      <c r="B57" s="39" t="s">
        <v>212</v>
      </c>
      <c r="C57" s="39">
        <v>15</v>
      </c>
      <c r="D57" s="39">
        <v>3</v>
      </c>
      <c r="E57" s="39" t="s">
        <v>884</v>
      </c>
      <c r="F57" s="39" t="str">
        <f>VLOOKUP(B57,작품!A:D,4,0)</f>
        <v>임영우</v>
      </c>
    </row>
    <row r="58" spans="1:6">
      <c r="A58" s="39">
        <v>57</v>
      </c>
      <c r="B58" s="39" t="s">
        <v>202</v>
      </c>
      <c r="C58" s="39">
        <v>16</v>
      </c>
      <c r="D58" s="39">
        <v>2</v>
      </c>
      <c r="E58" s="39" t="s">
        <v>885</v>
      </c>
      <c r="F58" s="39" t="str">
        <f>VLOOKUP(B58,작품!A:D,4,0)</f>
        <v>양태숙</v>
      </c>
    </row>
    <row r="59" spans="1:6">
      <c r="A59" s="39">
        <v>58</v>
      </c>
      <c r="B59" s="39" t="s">
        <v>226</v>
      </c>
      <c r="C59" s="39">
        <v>8</v>
      </c>
      <c r="D59" s="39">
        <v>2</v>
      </c>
      <c r="E59" s="39" t="s">
        <v>914</v>
      </c>
      <c r="F59" s="39" t="str">
        <f>VLOOKUP(B59,작품!A:D,4,0)</f>
        <v>석창우</v>
      </c>
    </row>
    <row r="60" spans="1:6">
      <c r="A60" s="39">
        <v>59</v>
      </c>
      <c r="B60" s="39" t="s">
        <v>200</v>
      </c>
      <c r="C60" s="39">
        <v>5</v>
      </c>
      <c r="D60" s="39">
        <v>1.5</v>
      </c>
      <c r="E60" s="39" t="s">
        <v>887</v>
      </c>
      <c r="F60" s="39" t="str">
        <f>VLOOKUP(B60,작품!A:D,4,0)</f>
        <v>이존립</v>
      </c>
    </row>
    <row r="61" spans="1:6">
      <c r="A61" s="39">
        <v>60</v>
      </c>
      <c r="B61" s="39" t="s">
        <v>242</v>
      </c>
      <c r="C61" s="39">
        <v>14</v>
      </c>
      <c r="D61" s="39">
        <v>0.5</v>
      </c>
      <c r="E61" s="39" t="s">
        <v>915</v>
      </c>
      <c r="F61" s="39" t="str">
        <f>VLOOKUP(B61,작품!A:D,4,0)</f>
        <v>허필석</v>
      </c>
    </row>
    <row r="62" spans="1:6">
      <c r="A62" s="39">
        <v>61</v>
      </c>
      <c r="B62" s="39" t="s">
        <v>219</v>
      </c>
      <c r="C62" s="39">
        <v>18</v>
      </c>
      <c r="D62" s="39">
        <v>5</v>
      </c>
      <c r="E62" s="39" t="s">
        <v>916</v>
      </c>
      <c r="F62" s="39" t="str">
        <f>VLOOKUP(B62,작품!A:D,4,0)</f>
        <v>손미량</v>
      </c>
    </row>
    <row r="63" spans="1:6">
      <c r="A63" s="39">
        <v>62</v>
      </c>
      <c r="B63" s="39" t="s">
        <v>211</v>
      </c>
      <c r="C63" s="39">
        <v>13</v>
      </c>
      <c r="D63" s="39">
        <v>0.5</v>
      </c>
      <c r="E63" s="39" t="s">
        <v>890</v>
      </c>
      <c r="F63" s="39" t="str">
        <f>VLOOKUP(B63,작품!A:D,4,0)</f>
        <v>김희준</v>
      </c>
    </row>
    <row r="64" spans="1:6">
      <c r="A64" s="39">
        <v>63</v>
      </c>
      <c r="B64" s="39" t="s">
        <v>214</v>
      </c>
      <c r="C64" s="39">
        <v>3</v>
      </c>
      <c r="D64" s="39">
        <v>4.5</v>
      </c>
      <c r="E64" s="39" t="s">
        <v>891</v>
      </c>
      <c r="F64" s="39" t="str">
        <f>VLOOKUP(B64,작품!A:D,4,0)</f>
        <v>류현자</v>
      </c>
    </row>
    <row r="65" spans="1:6">
      <c r="A65" s="39">
        <v>64</v>
      </c>
      <c r="B65" s="39" t="s">
        <v>226</v>
      </c>
      <c r="C65" s="39">
        <v>11</v>
      </c>
      <c r="D65" s="39">
        <v>0.5</v>
      </c>
      <c r="E65" s="39" t="s">
        <v>917</v>
      </c>
      <c r="F65" s="39" t="str">
        <f>VLOOKUP(B65,작품!A:D,4,0)</f>
        <v>석창우</v>
      </c>
    </row>
    <row r="66" spans="1:6">
      <c r="A66" s="39">
        <v>65</v>
      </c>
      <c r="B66" s="39" t="s">
        <v>219</v>
      </c>
      <c r="C66" s="39">
        <v>2</v>
      </c>
      <c r="D66" s="39">
        <v>1</v>
      </c>
      <c r="E66" s="39" t="s">
        <v>893</v>
      </c>
      <c r="F66" s="39" t="str">
        <f>VLOOKUP(B66,작품!A:D,4,0)</f>
        <v>손미량</v>
      </c>
    </row>
    <row r="67" spans="1:6">
      <c r="A67" s="39">
        <v>66</v>
      </c>
      <c r="B67" s="39" t="s">
        <v>266</v>
      </c>
      <c r="C67" s="39">
        <v>12</v>
      </c>
      <c r="D67" s="39">
        <v>3.5</v>
      </c>
      <c r="E67" s="39" t="s">
        <v>894</v>
      </c>
      <c r="F67" s="39" t="str">
        <f>VLOOKUP(B67,작품!A:D,4,0)</f>
        <v>로지에</v>
      </c>
    </row>
    <row r="68" spans="1:6">
      <c r="A68" s="39">
        <v>67</v>
      </c>
      <c r="B68" s="39" t="s">
        <v>200</v>
      </c>
      <c r="C68" s="39">
        <v>12</v>
      </c>
      <c r="D68" s="39">
        <v>0.5</v>
      </c>
      <c r="E68" s="39" t="s">
        <v>918</v>
      </c>
      <c r="F68" s="39" t="str">
        <f>VLOOKUP(B68,작품!A:D,4,0)</f>
        <v>이존립</v>
      </c>
    </row>
    <row r="69" spans="1:6">
      <c r="A69" s="39">
        <v>68</v>
      </c>
      <c r="B69" s="39" t="s">
        <v>204</v>
      </c>
      <c r="C69" s="39">
        <v>8</v>
      </c>
      <c r="D69" s="39">
        <v>1</v>
      </c>
      <c r="E69" s="39" t="s">
        <v>919</v>
      </c>
      <c r="F69" s="39" t="str">
        <f>VLOOKUP(B69,작품!A:D,4,0)</f>
        <v>조근호</v>
      </c>
    </row>
    <row r="70" spans="1:6">
      <c r="A70" s="39">
        <v>69</v>
      </c>
      <c r="B70" s="39" t="s">
        <v>234</v>
      </c>
      <c r="C70" s="39">
        <v>6</v>
      </c>
      <c r="D70" s="39">
        <v>4.5</v>
      </c>
      <c r="E70" s="39" t="s">
        <v>880</v>
      </c>
      <c r="F70" s="39" t="str">
        <f>VLOOKUP(B70,작품!A:D,4,0)</f>
        <v>이한우</v>
      </c>
    </row>
    <row r="71" spans="1:6">
      <c r="A71" s="39">
        <v>70</v>
      </c>
      <c r="B71" s="39" t="s">
        <v>273</v>
      </c>
      <c r="C71" s="39">
        <v>5</v>
      </c>
      <c r="D71" s="39">
        <v>2.5</v>
      </c>
      <c r="E71" s="39" t="s">
        <v>920</v>
      </c>
      <c r="F71" s="39" t="str">
        <f>VLOOKUP(B71,작품!A:D,4,0)</f>
        <v>한정선</v>
      </c>
    </row>
    <row r="72" spans="1:6">
      <c r="A72" s="39">
        <v>71</v>
      </c>
      <c r="B72" s="39" t="s">
        <v>206</v>
      </c>
      <c r="C72" s="39">
        <v>2</v>
      </c>
      <c r="D72" s="39">
        <v>4</v>
      </c>
      <c r="E72" s="39" t="s">
        <v>921</v>
      </c>
      <c r="F72" s="39" t="str">
        <f>VLOOKUP(B72,작품!A:D,4,0)</f>
        <v>안기호</v>
      </c>
    </row>
    <row r="73" spans="1:6">
      <c r="A73" s="39">
        <v>72</v>
      </c>
      <c r="B73" s="39" t="s">
        <v>224</v>
      </c>
      <c r="C73" s="39">
        <v>17</v>
      </c>
      <c r="D73" s="39">
        <v>3</v>
      </c>
      <c r="E73" s="39" t="s">
        <v>922</v>
      </c>
      <c r="F73" s="39" t="str">
        <f>VLOOKUP(B73,작품!A:D,4,0)</f>
        <v>손성일</v>
      </c>
    </row>
    <row r="74" spans="1:6">
      <c r="A74" s="39">
        <v>73</v>
      </c>
      <c r="B74" s="39" t="s">
        <v>200</v>
      </c>
      <c r="C74" s="39">
        <v>3</v>
      </c>
      <c r="D74" s="39">
        <v>3.5</v>
      </c>
      <c r="E74" s="39" t="s">
        <v>923</v>
      </c>
      <c r="F74" s="39" t="str">
        <f>VLOOKUP(B74,작품!A:D,4,0)</f>
        <v>이존립</v>
      </c>
    </row>
    <row r="75" spans="1:6">
      <c r="A75" s="39">
        <v>74</v>
      </c>
      <c r="B75" s="39" t="s">
        <v>223</v>
      </c>
      <c r="C75" s="39">
        <v>6</v>
      </c>
      <c r="D75" s="39">
        <v>1</v>
      </c>
      <c r="E75" s="39" t="s">
        <v>885</v>
      </c>
      <c r="F75" s="39" t="str">
        <f>VLOOKUP(B75,작품!A:D,4,0)</f>
        <v>김정선</v>
      </c>
    </row>
    <row r="76" spans="1:6">
      <c r="A76" s="39">
        <v>75</v>
      </c>
      <c r="B76" s="39" t="s">
        <v>254</v>
      </c>
      <c r="C76" s="39">
        <v>16</v>
      </c>
      <c r="D76" s="39">
        <v>0.5</v>
      </c>
      <c r="E76" s="39" t="s">
        <v>924</v>
      </c>
      <c r="F76" s="39" t="str">
        <f>VLOOKUP(B76,작품!A:D,4,0)</f>
        <v>임정아</v>
      </c>
    </row>
    <row r="77" spans="1:6">
      <c r="A77" s="39">
        <v>76</v>
      </c>
      <c r="B77" s="39" t="s">
        <v>227</v>
      </c>
      <c r="C77" s="39">
        <v>11</v>
      </c>
      <c r="D77" s="39">
        <v>3</v>
      </c>
      <c r="E77" s="39" t="s">
        <v>925</v>
      </c>
      <c r="F77" s="39" t="str">
        <f>VLOOKUP(B77,작품!A:D,4,0)</f>
        <v>홍윤화</v>
      </c>
    </row>
    <row r="78" spans="1:6">
      <c r="A78" s="39">
        <v>77</v>
      </c>
      <c r="B78" s="39" t="s">
        <v>252</v>
      </c>
      <c r="C78" s="39">
        <v>14</v>
      </c>
      <c r="D78" s="39">
        <v>1.5</v>
      </c>
      <c r="E78" s="39" t="s">
        <v>926</v>
      </c>
      <c r="F78" s="39" t="str">
        <f>VLOOKUP(B78,작품!A:D,4,0)</f>
        <v>손수용</v>
      </c>
    </row>
    <row r="79" spans="1:6">
      <c r="A79" s="39">
        <v>78</v>
      </c>
      <c r="B79" s="39" t="s">
        <v>219</v>
      </c>
      <c r="C79" s="39">
        <v>17</v>
      </c>
      <c r="D79" s="39">
        <v>4</v>
      </c>
      <c r="E79" s="39" t="s">
        <v>927</v>
      </c>
      <c r="F79" s="39" t="str">
        <f>VLOOKUP(B79,작품!A:D,4,0)</f>
        <v>손미량</v>
      </c>
    </row>
    <row r="80" spans="1:6">
      <c r="A80" s="39">
        <v>79</v>
      </c>
      <c r="B80" s="39" t="s">
        <v>273</v>
      </c>
      <c r="C80" s="39">
        <v>11</v>
      </c>
      <c r="D80" s="39">
        <v>2</v>
      </c>
      <c r="E80" s="39" t="s">
        <v>928</v>
      </c>
      <c r="F80" s="39" t="str">
        <f>VLOOKUP(B80,작품!A:D,4,0)</f>
        <v>한정선</v>
      </c>
    </row>
    <row r="81" spans="1:6">
      <c r="A81" s="39">
        <v>80</v>
      </c>
      <c r="B81" s="39" t="s">
        <v>241</v>
      </c>
      <c r="C81" s="39">
        <v>4</v>
      </c>
      <c r="D81" s="39">
        <v>3</v>
      </c>
      <c r="E81" s="39" t="s">
        <v>929</v>
      </c>
      <c r="F81" s="39" t="str">
        <f>VLOOKUP(B81,작품!A:D,4,0)</f>
        <v>오귀스트</v>
      </c>
    </row>
  </sheetData>
  <phoneticPr fontId="1" type="noConversion"/>
  <conditionalFormatting sqref="A1:E1048576">
    <cfRule type="expression" dxfId="35" priority="9">
      <formula>A1&lt;&gt;""</formula>
    </cfRule>
  </conditionalFormatting>
  <conditionalFormatting sqref="H1:H40">
    <cfRule type="expression" dxfId="34" priority="2">
      <formula>H1&lt;&gt;""</formula>
    </cfRule>
  </conditionalFormatting>
  <conditionalFormatting sqref="I1:I40">
    <cfRule type="expression" dxfId="33" priority="1">
      <formula>I1&lt;&gt;""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3"/>
  <sheetViews>
    <sheetView zoomScaleNormal="100" workbookViewId="0">
      <selection activeCell="B31" sqref="B31"/>
    </sheetView>
  </sheetViews>
  <sheetFormatPr defaultRowHeight="16.5"/>
  <cols>
    <col min="1" max="1" width="9" style="1"/>
    <col min="2" max="2" width="10.875" style="1" customWidth="1"/>
    <col min="3" max="4" width="11.125" style="1" bestFit="1" customWidth="1"/>
    <col min="5" max="5" width="11.125" style="29" bestFit="1" customWidth="1"/>
    <col min="12" max="13" width="11.125" bestFit="1" customWidth="1"/>
  </cols>
  <sheetData>
    <row r="1" spans="1:13">
      <c r="A1" s="31" t="s">
        <v>862</v>
      </c>
      <c r="B1" s="32" t="s">
        <v>3</v>
      </c>
      <c r="C1" s="32" t="s">
        <v>501</v>
      </c>
      <c r="D1" s="32" t="s">
        <v>502</v>
      </c>
      <c r="E1" s="29" t="s">
        <v>8</v>
      </c>
    </row>
    <row r="2" spans="1:13">
      <c r="A2" s="1">
        <v>1</v>
      </c>
      <c r="B2" s="1" t="s">
        <v>508</v>
      </c>
      <c r="C2" s="27">
        <v>44440</v>
      </c>
      <c r="D2" s="27">
        <v>44442</v>
      </c>
      <c r="E2" s="29" t="str">
        <f>VLOOKUP(표1[[#This Row],[작품번호]],작품!$A:$I,4,FALSE)</f>
        <v>문홍규</v>
      </c>
      <c r="F2" s="1"/>
      <c r="L2" s="27"/>
      <c r="M2" s="27"/>
    </row>
    <row r="3" spans="1:13">
      <c r="A3" s="1">
        <v>2</v>
      </c>
      <c r="B3" s="1" t="s">
        <v>451</v>
      </c>
      <c r="C3" s="27">
        <v>44441</v>
      </c>
      <c r="D3" s="27">
        <v>44445</v>
      </c>
      <c r="E3" s="29" t="str">
        <f>VLOOKUP(표1[[#This Row],[작품번호]],작품!$A:$I,4,FALSE)</f>
        <v>문홍규</v>
      </c>
      <c r="F3" s="1"/>
    </row>
    <row r="4" spans="1:13">
      <c r="A4" s="1">
        <v>3</v>
      </c>
      <c r="B4" s="1" t="s">
        <v>472</v>
      </c>
      <c r="C4" s="27">
        <v>44442</v>
      </c>
      <c r="D4" s="27">
        <v>44447</v>
      </c>
      <c r="E4" s="29" t="str">
        <f>VLOOKUP(표1[[#This Row],[작품번호]],작품!$A:$I,4,FALSE)</f>
        <v>김희준</v>
      </c>
      <c r="F4" s="1"/>
    </row>
    <row r="5" spans="1:13">
      <c r="A5" s="1">
        <v>4</v>
      </c>
      <c r="B5" s="1" t="s">
        <v>509</v>
      </c>
      <c r="C5" s="27">
        <v>44447</v>
      </c>
      <c r="D5" s="27">
        <v>44450</v>
      </c>
      <c r="E5" s="29" t="str">
        <f>VLOOKUP(표1[[#This Row],[작품번호]],작품!$A:$I,4,FALSE)</f>
        <v>안기호</v>
      </c>
      <c r="F5" s="1"/>
    </row>
    <row r="6" spans="1:13">
      <c r="A6" s="1">
        <v>5</v>
      </c>
      <c r="B6" s="1" t="s">
        <v>435</v>
      </c>
      <c r="C6" s="27">
        <v>44457</v>
      </c>
      <c r="D6" s="27">
        <v>44458</v>
      </c>
      <c r="E6" s="29" t="str">
        <f>VLOOKUP(표1[[#This Row],[작품번호]],작품!$A:$I,4,FALSE)</f>
        <v>이상열</v>
      </c>
      <c r="F6" s="1"/>
    </row>
    <row r="7" spans="1:13">
      <c r="A7" s="1">
        <v>6</v>
      </c>
      <c r="B7" s="1" t="s">
        <v>460</v>
      </c>
      <c r="C7" s="27">
        <v>44458</v>
      </c>
      <c r="D7" s="27">
        <v>44463</v>
      </c>
      <c r="E7" s="29" t="str">
        <f>VLOOKUP(표1[[#This Row],[작품번호]],작품!$A:$I,4,FALSE)</f>
        <v>황두순</v>
      </c>
      <c r="F7" s="1"/>
    </row>
    <row r="8" spans="1:13">
      <c r="A8" s="1">
        <v>7</v>
      </c>
      <c r="B8" s="1" t="s">
        <v>510</v>
      </c>
      <c r="C8" s="27">
        <v>44459</v>
      </c>
      <c r="D8" s="27">
        <v>44460</v>
      </c>
      <c r="E8" s="29" t="str">
        <f>VLOOKUP(표1[[#This Row],[작품번호]],작품!$A:$I,4,FALSE)</f>
        <v>김경원</v>
      </c>
      <c r="F8" s="1"/>
    </row>
    <row r="9" spans="1:13">
      <c r="A9" s="1">
        <v>8</v>
      </c>
      <c r="B9" s="1" t="s">
        <v>511</v>
      </c>
      <c r="C9" s="27">
        <v>44460</v>
      </c>
      <c r="D9" s="27">
        <v>44462</v>
      </c>
      <c r="E9" s="29" t="str">
        <f>VLOOKUP(표1[[#This Row],[작품번호]],작품!$A:$I,4,FALSE)</f>
        <v>오관진</v>
      </c>
      <c r="F9" s="1"/>
    </row>
    <row r="10" spans="1:13">
      <c r="A10" s="1">
        <v>9</v>
      </c>
      <c r="B10" s="1" t="s">
        <v>512</v>
      </c>
      <c r="C10" s="27">
        <v>44460</v>
      </c>
      <c r="D10" s="27">
        <v>44464</v>
      </c>
      <c r="E10" s="29" t="str">
        <f>VLOOKUP(표1[[#This Row],[작품번호]],작품!$A:$I,4,FALSE)</f>
        <v>양향옥</v>
      </c>
      <c r="F10" s="1"/>
    </row>
    <row r="11" spans="1:13">
      <c r="A11" s="1">
        <v>10</v>
      </c>
      <c r="B11" s="1" t="s">
        <v>513</v>
      </c>
      <c r="C11" s="27">
        <v>44461</v>
      </c>
      <c r="D11" s="27">
        <v>44463</v>
      </c>
      <c r="E11" s="29" t="str">
        <f>VLOOKUP(표1[[#This Row],[작품번호]],작품!$A:$I,4,FALSE)</f>
        <v>신은섭</v>
      </c>
      <c r="F11" s="1"/>
    </row>
    <row r="12" spans="1:13">
      <c r="A12" s="1">
        <v>11</v>
      </c>
      <c r="B12" s="1" t="s">
        <v>444</v>
      </c>
      <c r="C12" s="27">
        <v>44466</v>
      </c>
      <c r="D12" s="27">
        <v>44468</v>
      </c>
      <c r="E12" s="29" t="str">
        <f>VLOOKUP(표1[[#This Row],[작품번호]],작품!$A:$I,4,FALSE)</f>
        <v>우무길</v>
      </c>
      <c r="F12" s="1"/>
    </row>
    <row r="13" spans="1:13">
      <c r="A13" s="1">
        <v>12</v>
      </c>
      <c r="B13" s="1" t="s">
        <v>510</v>
      </c>
      <c r="C13" s="27">
        <v>44471</v>
      </c>
      <c r="D13" s="27">
        <v>44475</v>
      </c>
      <c r="E13" s="29" t="str">
        <f>VLOOKUP(표1[[#This Row],[작품번호]],작품!$A:$I,4,FALSE)</f>
        <v>김경원</v>
      </c>
      <c r="F13" s="1"/>
    </row>
    <row r="14" spans="1:13">
      <c r="A14" s="1">
        <v>13</v>
      </c>
      <c r="B14" s="1" t="s">
        <v>514</v>
      </c>
      <c r="C14" s="27">
        <v>44474</v>
      </c>
      <c r="D14" s="27">
        <v>44477</v>
      </c>
      <c r="E14" s="29" t="str">
        <f>VLOOKUP(표1[[#This Row],[작품번호]],작품!$A:$I,4,FALSE)</f>
        <v>최소희</v>
      </c>
      <c r="F14" s="1"/>
    </row>
    <row r="15" spans="1:13">
      <c r="A15" s="1">
        <v>14</v>
      </c>
      <c r="B15" s="1" t="s">
        <v>430</v>
      </c>
      <c r="C15" s="27">
        <v>44476</v>
      </c>
      <c r="D15" s="27">
        <v>44477</v>
      </c>
      <c r="E15" s="29" t="str">
        <f>VLOOKUP(표1[[#This Row],[작품번호]],작품!$A:$I,4,FALSE)</f>
        <v>신홍직</v>
      </c>
      <c r="F15" s="1"/>
    </row>
    <row r="16" spans="1:13">
      <c r="A16" s="1">
        <v>15</v>
      </c>
      <c r="B16" s="1" t="s">
        <v>432</v>
      </c>
      <c r="C16" s="27">
        <v>44482</v>
      </c>
      <c r="D16" s="27">
        <v>44483</v>
      </c>
      <c r="E16" s="29" t="str">
        <f>VLOOKUP(표1[[#This Row],[작품번호]],작품!$A:$I,4,FALSE)</f>
        <v>서정희</v>
      </c>
      <c r="F16" s="1"/>
    </row>
    <row r="17" spans="1:6">
      <c r="A17" s="1">
        <v>16</v>
      </c>
      <c r="B17" s="1" t="s">
        <v>430</v>
      </c>
      <c r="C17" s="27">
        <v>44485</v>
      </c>
      <c r="D17" s="27">
        <v>44490</v>
      </c>
      <c r="E17" s="29" t="str">
        <f>VLOOKUP(표1[[#This Row],[작품번호]],작품!$A:$I,4,FALSE)</f>
        <v>신홍직</v>
      </c>
      <c r="F17" s="1"/>
    </row>
    <row r="18" spans="1:6">
      <c r="A18" s="1">
        <v>17</v>
      </c>
      <c r="B18" s="1" t="s">
        <v>432</v>
      </c>
      <c r="C18" s="27">
        <v>44486</v>
      </c>
      <c r="D18" s="27">
        <v>44489</v>
      </c>
      <c r="E18" s="29" t="str">
        <f>VLOOKUP(표1[[#This Row],[작품번호]],작품!$A:$I,4,FALSE)</f>
        <v>서정희</v>
      </c>
      <c r="F18" s="1"/>
    </row>
    <row r="19" spans="1:6">
      <c r="A19" s="1">
        <v>18</v>
      </c>
      <c r="B19" s="1" t="s">
        <v>515</v>
      </c>
      <c r="C19" s="27">
        <v>44489</v>
      </c>
      <c r="D19" s="27">
        <v>44492</v>
      </c>
      <c r="E19" s="29" t="str">
        <f>VLOOKUP(표1[[#This Row],[작품번호]],작품!$A:$I,4,FALSE)</f>
        <v>양향옥</v>
      </c>
      <c r="F19" s="1"/>
    </row>
    <row r="20" spans="1:6">
      <c r="A20" s="1">
        <v>19</v>
      </c>
      <c r="B20" s="1" t="s">
        <v>461</v>
      </c>
      <c r="C20" s="27">
        <v>44496</v>
      </c>
      <c r="D20" s="27">
        <v>44498</v>
      </c>
      <c r="E20" s="29" t="str">
        <f>VLOOKUP(표1[[#This Row],[작품번호]],작품!$A:$I,4,FALSE)</f>
        <v>신홍직</v>
      </c>
      <c r="F20" s="1"/>
    </row>
    <row r="21" spans="1:6">
      <c r="A21" s="1">
        <v>20</v>
      </c>
      <c r="B21" s="1" t="s">
        <v>516</v>
      </c>
      <c r="C21" s="27">
        <v>44501</v>
      </c>
      <c r="D21" s="27">
        <v>44505</v>
      </c>
      <c r="E21" s="29" t="str">
        <f>VLOOKUP(표1[[#This Row],[작품번호]],작품!$A:$I,4,FALSE)</f>
        <v>권민경</v>
      </c>
      <c r="F21" s="1"/>
    </row>
    <row r="22" spans="1:6">
      <c r="A22" s="1">
        <v>21</v>
      </c>
      <c r="B22" s="1" t="s">
        <v>236</v>
      </c>
      <c r="C22" s="27">
        <v>44510</v>
      </c>
      <c r="D22" s="27">
        <v>44514</v>
      </c>
      <c r="E22" s="29" t="str">
        <f>VLOOKUP(표1[[#This Row],[작품번호]],작품!$A:$I,4,FALSE)</f>
        <v>신은섭</v>
      </c>
      <c r="F22" s="1"/>
    </row>
    <row r="23" spans="1:6">
      <c r="A23" s="1">
        <v>22</v>
      </c>
      <c r="B23" s="1" t="s">
        <v>517</v>
      </c>
      <c r="C23" s="27">
        <v>44510</v>
      </c>
      <c r="D23" s="27">
        <v>44513</v>
      </c>
      <c r="E23" s="29" t="str">
        <f>VLOOKUP(표1[[#This Row],[작품번호]],작품!$A:$I,4,FALSE)</f>
        <v>곽연</v>
      </c>
      <c r="F23" s="1"/>
    </row>
    <row r="24" spans="1:6">
      <c r="A24" s="1">
        <v>23</v>
      </c>
      <c r="B24" s="1" t="s">
        <v>210</v>
      </c>
      <c r="C24" s="27">
        <v>44511</v>
      </c>
      <c r="D24" s="27">
        <v>44516</v>
      </c>
      <c r="E24" s="29" t="str">
        <f>VLOOKUP(표1[[#This Row],[작품번호]],작품!$A:$I,4,FALSE)</f>
        <v>김양희</v>
      </c>
      <c r="F24" s="1"/>
    </row>
    <row r="25" spans="1:6">
      <c r="A25" s="1">
        <v>24</v>
      </c>
      <c r="B25" s="1" t="s">
        <v>231</v>
      </c>
      <c r="C25" s="27">
        <v>44512</v>
      </c>
      <c r="D25" s="27">
        <v>44513</v>
      </c>
      <c r="E25" s="29" t="str">
        <f>VLOOKUP(표1[[#This Row],[작품번호]],작품!$A:$I,4,FALSE)</f>
        <v>빈센트</v>
      </c>
      <c r="F25" s="1"/>
    </row>
    <row r="26" spans="1:6">
      <c r="A26" s="1">
        <v>25</v>
      </c>
      <c r="B26" s="1" t="s">
        <v>270</v>
      </c>
      <c r="C26" s="27">
        <v>44521</v>
      </c>
      <c r="D26" s="27">
        <v>44522</v>
      </c>
      <c r="E26" s="29" t="str">
        <f>VLOOKUP(표1[[#This Row],[작품번호]],작품!$A:$I,4,FALSE)</f>
        <v>계낙영</v>
      </c>
      <c r="F26" s="1"/>
    </row>
    <row r="27" spans="1:6">
      <c r="A27" s="1">
        <v>26</v>
      </c>
      <c r="B27" s="1" t="s">
        <v>230</v>
      </c>
      <c r="C27" s="27">
        <v>44523</v>
      </c>
      <c r="D27" s="27">
        <v>44524</v>
      </c>
      <c r="E27" s="29" t="str">
        <f>VLOOKUP(표1[[#This Row],[작품번호]],작품!$A:$I,4,FALSE)</f>
        <v>백성흠</v>
      </c>
      <c r="F27" s="1"/>
    </row>
    <row r="28" spans="1:6">
      <c r="A28" s="1">
        <v>27</v>
      </c>
      <c r="B28" s="1" t="s">
        <v>216</v>
      </c>
      <c r="C28" s="27">
        <v>44523</v>
      </c>
      <c r="D28" s="27">
        <v>44526</v>
      </c>
      <c r="E28" s="29" t="str">
        <f>VLOOKUP(표1[[#This Row],[작품번호]],작품!$A:$I,4,FALSE)</f>
        <v>김경원</v>
      </c>
      <c r="F28" s="1"/>
    </row>
    <row r="29" spans="1:6">
      <c r="A29" s="1">
        <v>28</v>
      </c>
      <c r="B29" s="1" t="s">
        <v>216</v>
      </c>
      <c r="C29" s="27">
        <v>44523</v>
      </c>
      <c r="D29" s="27">
        <v>44525</v>
      </c>
      <c r="E29" s="29" t="str">
        <f>VLOOKUP(표1[[#This Row],[작품번호]],작품!$A:$I,4,FALSE)</f>
        <v>김경원</v>
      </c>
      <c r="F29" s="1"/>
    </row>
    <row r="30" spans="1:6">
      <c r="A30" s="1">
        <v>29</v>
      </c>
      <c r="B30" s="1" t="s">
        <v>240</v>
      </c>
      <c r="C30" s="27">
        <v>44526</v>
      </c>
      <c r="D30" s="27">
        <v>44531</v>
      </c>
      <c r="E30" s="29" t="str">
        <f>VLOOKUP(표1[[#This Row],[작품번호]],작품!$A:$I,4,FALSE)</f>
        <v>오귀스트</v>
      </c>
      <c r="F30" s="1"/>
    </row>
    <row r="31" spans="1:6">
      <c r="A31" s="1">
        <v>30</v>
      </c>
      <c r="B31" s="1" t="s">
        <v>246</v>
      </c>
      <c r="C31" s="27">
        <v>44526</v>
      </c>
      <c r="D31" s="27">
        <v>44527</v>
      </c>
      <c r="E31" s="29" t="str">
        <f>VLOOKUP(표1[[#This Row],[작품번호]],작품!$A:$I,4,FALSE)</f>
        <v>오관진</v>
      </c>
      <c r="F31" s="1"/>
    </row>
    <row r="32" spans="1:6">
      <c r="D32" s="27"/>
    </row>
    <row r="33" spans="4:5">
      <c r="D33" s="27"/>
    </row>
    <row r="34" spans="4:5">
      <c r="D34" s="27"/>
    </row>
    <row r="35" spans="4:5">
      <c r="D35" s="27"/>
    </row>
    <row r="36" spans="4:5">
      <c r="D36" s="27"/>
      <c r="E36" s="50"/>
    </row>
    <row r="37" spans="4:5">
      <c r="D37" s="27"/>
      <c r="E37" s="50"/>
    </row>
    <row r="38" spans="4:5">
      <c r="D38" s="27"/>
      <c r="E38" s="50"/>
    </row>
    <row r="39" spans="4:5">
      <c r="D39" s="27"/>
      <c r="E39" s="50"/>
    </row>
    <row r="40" spans="4:5">
      <c r="D40" s="27"/>
      <c r="E40" s="50"/>
    </row>
    <row r="41" spans="4:5">
      <c r="D41" s="27"/>
      <c r="E41" s="50"/>
    </row>
    <row r="42" spans="4:5">
      <c r="D42" s="27"/>
      <c r="E42" s="50"/>
    </row>
    <row r="43" spans="4:5">
      <c r="D43" s="27"/>
      <c r="E43" s="50"/>
    </row>
    <row r="44" spans="4:5">
      <c r="D44" s="27"/>
      <c r="E44" s="50"/>
    </row>
    <row r="45" spans="4:5">
      <c r="D45" s="27"/>
      <c r="E45" s="50"/>
    </row>
    <row r="46" spans="4:5">
      <c r="D46" s="27"/>
      <c r="E46" s="50"/>
    </row>
    <row r="47" spans="4:5">
      <c r="D47" s="27"/>
      <c r="E47" s="50"/>
    </row>
    <row r="48" spans="4:5">
      <c r="D48" s="27"/>
      <c r="E48" s="50"/>
    </row>
    <row r="49" spans="4:5">
      <c r="D49" s="27"/>
      <c r="E49" s="50"/>
    </row>
    <row r="50" spans="4:5">
      <c r="D50" s="27"/>
      <c r="E50" s="50"/>
    </row>
    <row r="51" spans="4:5">
      <c r="D51" s="27"/>
      <c r="E51" s="50"/>
    </row>
    <row r="52" spans="4:5">
      <c r="D52" s="27"/>
      <c r="E52" s="50"/>
    </row>
    <row r="53" spans="4:5">
      <c r="D53" s="27"/>
      <c r="E53" s="50"/>
    </row>
    <row r="54" spans="4:5">
      <c r="D54" s="27"/>
      <c r="E54" s="50"/>
    </row>
    <row r="55" spans="4:5">
      <c r="D55" s="27"/>
      <c r="E55" s="50"/>
    </row>
    <row r="56" spans="4:5">
      <c r="D56" s="27"/>
      <c r="E56" s="50"/>
    </row>
    <row r="57" spans="4:5">
      <c r="D57" s="27"/>
      <c r="E57" s="50"/>
    </row>
    <row r="58" spans="4:5">
      <c r="D58" s="27"/>
      <c r="E58" s="50"/>
    </row>
    <row r="59" spans="4:5">
      <c r="D59" s="27"/>
      <c r="E59" s="50"/>
    </row>
    <row r="60" spans="4:5">
      <c r="D60" s="27"/>
      <c r="E60" s="50"/>
    </row>
    <row r="61" spans="4:5">
      <c r="D61" s="27"/>
      <c r="E61" s="50"/>
    </row>
    <row r="62" spans="4:5">
      <c r="D62" s="27"/>
      <c r="E62" s="50"/>
    </row>
    <row r="63" spans="4:5">
      <c r="D63" s="27"/>
      <c r="E63" s="50"/>
    </row>
    <row r="64" spans="4:5">
      <c r="D64" s="27"/>
      <c r="E64" s="50"/>
    </row>
    <row r="65" spans="4:5">
      <c r="D65" s="27"/>
      <c r="E65" s="50"/>
    </row>
    <row r="66" spans="4:5">
      <c r="D66" s="27"/>
      <c r="E66" s="50"/>
    </row>
    <row r="67" spans="4:5">
      <c r="D67" s="27"/>
      <c r="E67" s="50"/>
    </row>
    <row r="68" spans="4:5">
      <c r="D68" s="27"/>
      <c r="E68" s="50"/>
    </row>
    <row r="69" spans="4:5">
      <c r="D69" s="27"/>
      <c r="E69" s="50"/>
    </row>
    <row r="70" spans="4:5">
      <c r="D70" s="27"/>
      <c r="E70" s="50"/>
    </row>
    <row r="71" spans="4:5">
      <c r="D71" s="27"/>
      <c r="E71" s="50"/>
    </row>
    <row r="72" spans="4:5">
      <c r="D72" s="27"/>
      <c r="E72" s="50"/>
    </row>
    <row r="73" spans="4:5">
      <c r="D73" s="27"/>
      <c r="E73" s="50"/>
    </row>
    <row r="74" spans="4:5">
      <c r="D74" s="27"/>
      <c r="E74" s="50"/>
    </row>
    <row r="75" spans="4:5">
      <c r="D75" s="27"/>
      <c r="E75" s="50"/>
    </row>
    <row r="76" spans="4:5">
      <c r="D76" s="27"/>
      <c r="E76" s="50"/>
    </row>
    <row r="77" spans="4:5">
      <c r="D77" s="27"/>
      <c r="E77" s="50"/>
    </row>
    <row r="78" spans="4:5">
      <c r="D78" s="27"/>
      <c r="E78" s="50"/>
    </row>
    <row r="79" spans="4:5">
      <c r="D79" s="27"/>
      <c r="E79" s="50"/>
    </row>
    <row r="80" spans="4:5">
      <c r="D80" s="27"/>
      <c r="E80" s="50"/>
    </row>
    <row r="81" spans="4:5">
      <c r="D81" s="27"/>
      <c r="E81" s="50"/>
    </row>
    <row r="82" spans="4:5">
      <c r="D82" s="27"/>
      <c r="E82" s="50"/>
    </row>
    <row r="83" spans="4:5">
      <c r="D83" s="27"/>
      <c r="E83" s="50"/>
    </row>
  </sheetData>
  <sortState ref="B2:E83">
    <sortCondition ref="D2:D83"/>
  </sortState>
  <phoneticPr fontId="1" type="noConversion"/>
  <conditionalFormatting sqref="A36:E1048576 A1:D35">
    <cfRule type="expression" dxfId="32" priority="4">
      <formula>A1&lt;&gt;""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6"/>
  <sheetViews>
    <sheetView topLeftCell="A19" zoomScaleNormal="100" workbookViewId="0">
      <selection activeCell="B31" sqref="B31"/>
    </sheetView>
  </sheetViews>
  <sheetFormatPr defaultRowHeight="16.5"/>
  <cols>
    <col min="3" max="3" width="9.5" bestFit="1" customWidth="1"/>
    <col min="5" max="5" width="9.5" customWidth="1"/>
    <col min="6" max="6" width="11" customWidth="1"/>
    <col min="7" max="9" width="9" customWidth="1"/>
  </cols>
  <sheetData>
    <row r="1" spans="1:10">
      <c r="A1" s="3" t="s">
        <v>3</v>
      </c>
      <c r="B1" s="3" t="s">
        <v>283</v>
      </c>
      <c r="C1" s="3" t="s">
        <v>480</v>
      </c>
      <c r="G1" s="21"/>
      <c r="H1" s="21" t="s">
        <v>481</v>
      </c>
      <c r="I1" s="21"/>
      <c r="J1" s="21"/>
    </row>
    <row r="2" spans="1:10">
      <c r="A2" s="1" t="s">
        <v>198</v>
      </c>
      <c r="B2">
        <v>7830000</v>
      </c>
      <c r="H2" s="21">
        <v>9400000</v>
      </c>
      <c r="I2" s="21">
        <v>18</v>
      </c>
      <c r="J2" s="21"/>
    </row>
    <row r="3" spans="1:10">
      <c r="A3" s="1" t="s">
        <v>199</v>
      </c>
      <c r="B3">
        <v>9240000</v>
      </c>
      <c r="H3" s="21">
        <v>5660000</v>
      </c>
      <c r="I3" s="21">
        <v>39</v>
      </c>
      <c r="J3" s="21"/>
    </row>
    <row r="4" spans="1:10">
      <c r="A4" s="1" t="s">
        <v>200</v>
      </c>
      <c r="B4">
        <v>7090000</v>
      </c>
      <c r="H4" s="21">
        <v>8590000</v>
      </c>
      <c r="I4" s="21">
        <v>53</v>
      </c>
      <c r="J4" s="21"/>
    </row>
    <row r="5" spans="1:10">
      <c r="A5" s="1" t="s">
        <v>201</v>
      </c>
      <c r="B5">
        <v>1300000</v>
      </c>
      <c r="H5" s="21">
        <v>6550000</v>
      </c>
      <c r="I5" s="21">
        <v>70</v>
      </c>
      <c r="J5" s="21"/>
    </row>
    <row r="6" spans="1:10">
      <c r="A6" s="1" t="s">
        <v>202</v>
      </c>
      <c r="B6">
        <v>7750000</v>
      </c>
      <c r="H6" s="21">
        <v>8560000</v>
      </c>
      <c r="I6" s="21">
        <v>86</v>
      </c>
      <c r="J6" s="21"/>
    </row>
    <row r="7" spans="1:10">
      <c r="A7" s="1" t="s">
        <v>203</v>
      </c>
      <c r="B7">
        <v>6570000</v>
      </c>
      <c r="C7">
        <v>13</v>
      </c>
      <c r="H7" s="21"/>
      <c r="I7" s="21"/>
      <c r="J7" s="21"/>
    </row>
    <row r="8" spans="1:10">
      <c r="A8" s="1" t="s">
        <v>204</v>
      </c>
      <c r="B8">
        <v>6970000</v>
      </c>
    </row>
    <row r="9" spans="1:10">
      <c r="A9" s="1" t="s">
        <v>205</v>
      </c>
      <c r="B9">
        <v>7530000</v>
      </c>
      <c r="C9">
        <v>2</v>
      </c>
    </row>
    <row r="10" spans="1:10">
      <c r="A10" s="1" t="s">
        <v>206</v>
      </c>
      <c r="B10">
        <v>3010000</v>
      </c>
    </row>
    <row r="11" spans="1:10">
      <c r="A11" s="1" t="s">
        <v>207</v>
      </c>
      <c r="B11">
        <v>7850000</v>
      </c>
      <c r="C11">
        <v>10</v>
      </c>
    </row>
    <row r="12" spans="1:10">
      <c r="A12" s="1" t="s">
        <v>208</v>
      </c>
      <c r="B12">
        <v>1570000</v>
      </c>
      <c r="C12">
        <v>3</v>
      </c>
    </row>
    <row r="13" spans="1:10">
      <c r="A13" s="1" t="s">
        <v>209</v>
      </c>
      <c r="B13">
        <v>9400000</v>
      </c>
      <c r="C13">
        <v>16</v>
      </c>
    </row>
    <row r="14" spans="1:10">
      <c r="A14" s="1" t="s">
        <v>210</v>
      </c>
      <c r="B14">
        <v>1850000</v>
      </c>
    </row>
    <row r="15" spans="1:10">
      <c r="A15" s="1" t="s">
        <v>211</v>
      </c>
      <c r="B15">
        <v>1180000</v>
      </c>
    </row>
    <row r="16" spans="1:10">
      <c r="A16" s="1" t="s">
        <v>212</v>
      </c>
      <c r="B16">
        <v>9370000</v>
      </c>
    </row>
    <row r="17" spans="1:7">
      <c r="A17" s="1" t="s">
        <v>213</v>
      </c>
      <c r="B17">
        <v>3650000</v>
      </c>
    </row>
    <row r="18" spans="1:7">
      <c r="A18" s="1" t="s">
        <v>429</v>
      </c>
      <c r="B18">
        <v>1070000</v>
      </c>
      <c r="C18">
        <v>11</v>
      </c>
    </row>
    <row r="19" spans="1:7">
      <c r="A19" s="1" t="s">
        <v>214</v>
      </c>
      <c r="B19">
        <v>2150000</v>
      </c>
      <c r="C19">
        <v>14</v>
      </c>
    </row>
    <row r="20" spans="1:7">
      <c r="A20" s="1" t="s">
        <v>215</v>
      </c>
      <c r="B20">
        <v>2530000</v>
      </c>
    </row>
    <row r="21" spans="1:7">
      <c r="A21" s="1" t="s">
        <v>216</v>
      </c>
      <c r="B21">
        <v>1600000</v>
      </c>
    </row>
    <row r="22" spans="1:7">
      <c r="A22" s="1" t="s">
        <v>217</v>
      </c>
      <c r="B22">
        <v>9000000</v>
      </c>
    </row>
    <row r="23" spans="1:7">
      <c r="A23" s="1" t="s">
        <v>218</v>
      </c>
      <c r="B23">
        <v>5290000</v>
      </c>
    </row>
    <row r="24" spans="1:7">
      <c r="A24" s="1" t="s">
        <v>219</v>
      </c>
      <c r="B24">
        <v>5660000</v>
      </c>
      <c r="C24">
        <v>2</v>
      </c>
    </row>
    <row r="25" spans="1:7">
      <c r="A25" s="1" t="s">
        <v>220</v>
      </c>
      <c r="B25">
        <v>3390000</v>
      </c>
    </row>
    <row r="26" spans="1:7">
      <c r="A26" s="1" t="s">
        <v>221</v>
      </c>
      <c r="B26">
        <v>4600000</v>
      </c>
    </row>
    <row r="27" spans="1:7">
      <c r="A27" s="1" t="s">
        <v>222</v>
      </c>
      <c r="B27">
        <v>1450000</v>
      </c>
      <c r="C27">
        <v>12</v>
      </c>
    </row>
    <row r="28" spans="1:7">
      <c r="A28" s="1" t="s">
        <v>223</v>
      </c>
      <c r="B28">
        <v>5650000</v>
      </c>
      <c r="C28">
        <v>11</v>
      </c>
    </row>
    <row r="29" spans="1:7">
      <c r="A29" s="1" t="s">
        <v>224</v>
      </c>
      <c r="B29">
        <v>5690000</v>
      </c>
    </row>
    <row r="30" spans="1:7">
      <c r="A30" s="1" t="s">
        <v>225</v>
      </c>
      <c r="B30">
        <v>6040000</v>
      </c>
      <c r="E30" t="str">
        <f t="shared" ref="E30:E66" si="0">IF($C30&lt;&gt;"",A30,"")</f>
        <v/>
      </c>
      <c r="F30" t="str">
        <f t="shared" ref="F30:F81" si="1">IF($C30&lt;&gt;"",B30,"")</f>
        <v/>
      </c>
      <c r="G30" t="str">
        <f t="shared" ref="G30:G81" si="2">IF($C30&lt;&gt;"",C30,"")</f>
        <v/>
      </c>
    </row>
    <row r="31" spans="1:7">
      <c r="A31" s="1" t="s">
        <v>226</v>
      </c>
      <c r="B31">
        <v>2490000</v>
      </c>
      <c r="E31" t="str">
        <f t="shared" si="0"/>
        <v/>
      </c>
      <c r="F31" t="str">
        <f t="shared" si="1"/>
        <v/>
      </c>
      <c r="G31" t="str">
        <f t="shared" si="2"/>
        <v/>
      </c>
    </row>
    <row r="32" spans="1:7">
      <c r="A32" s="1" t="s">
        <v>227</v>
      </c>
      <c r="B32">
        <v>3970000</v>
      </c>
      <c r="C32">
        <v>18</v>
      </c>
    </row>
    <row r="33" spans="1:7">
      <c r="A33" s="1" t="s">
        <v>430</v>
      </c>
      <c r="B33">
        <v>2420000</v>
      </c>
      <c r="E33" t="str">
        <f t="shared" si="0"/>
        <v/>
      </c>
      <c r="F33" t="str">
        <f t="shared" si="1"/>
        <v/>
      </c>
      <c r="G33" t="str">
        <f t="shared" si="2"/>
        <v/>
      </c>
    </row>
    <row r="34" spans="1:7">
      <c r="A34" s="1" t="s">
        <v>228</v>
      </c>
      <c r="B34">
        <v>2350000</v>
      </c>
      <c r="E34" t="str">
        <f t="shared" si="0"/>
        <v/>
      </c>
      <c r="F34" t="str">
        <f t="shared" si="1"/>
        <v/>
      </c>
      <c r="G34" t="str">
        <f t="shared" si="2"/>
        <v/>
      </c>
    </row>
    <row r="35" spans="1:7">
      <c r="A35" s="1" t="s">
        <v>229</v>
      </c>
      <c r="B35">
        <v>6240000</v>
      </c>
      <c r="E35" t="str">
        <f t="shared" si="0"/>
        <v/>
      </c>
      <c r="F35" t="str">
        <f t="shared" si="1"/>
        <v/>
      </c>
      <c r="G35" t="str">
        <f t="shared" si="2"/>
        <v/>
      </c>
    </row>
    <row r="36" spans="1:7">
      <c r="A36" s="1" t="s">
        <v>230</v>
      </c>
      <c r="B36">
        <v>6150000</v>
      </c>
      <c r="E36" t="str">
        <f t="shared" si="0"/>
        <v/>
      </c>
      <c r="F36" t="str">
        <f t="shared" si="1"/>
        <v/>
      </c>
      <c r="G36" t="str">
        <f t="shared" si="2"/>
        <v/>
      </c>
    </row>
    <row r="37" spans="1:7">
      <c r="A37" s="1" t="s">
        <v>231</v>
      </c>
      <c r="B37">
        <v>5650000</v>
      </c>
      <c r="E37" t="str">
        <f t="shared" si="0"/>
        <v/>
      </c>
      <c r="F37" t="str">
        <f t="shared" si="1"/>
        <v/>
      </c>
      <c r="G37" t="str">
        <f t="shared" si="2"/>
        <v/>
      </c>
    </row>
    <row r="38" spans="1:7">
      <c r="A38" s="1" t="s">
        <v>232</v>
      </c>
      <c r="B38">
        <v>510000</v>
      </c>
      <c r="E38" t="str">
        <f t="shared" si="0"/>
        <v/>
      </c>
      <c r="F38" t="str">
        <f t="shared" si="1"/>
        <v/>
      </c>
      <c r="G38" t="str">
        <f t="shared" si="2"/>
        <v/>
      </c>
    </row>
    <row r="39" spans="1:7">
      <c r="A39" s="1" t="s">
        <v>233</v>
      </c>
      <c r="B39">
        <v>4450000</v>
      </c>
      <c r="C39">
        <v>18</v>
      </c>
    </row>
    <row r="40" spans="1:7">
      <c r="A40" s="1" t="s">
        <v>234</v>
      </c>
      <c r="B40">
        <v>7160000</v>
      </c>
      <c r="C40">
        <v>2</v>
      </c>
    </row>
    <row r="41" spans="1:7">
      <c r="A41" s="1" t="s">
        <v>235</v>
      </c>
      <c r="B41">
        <v>4890000</v>
      </c>
      <c r="E41" t="str">
        <f t="shared" si="0"/>
        <v/>
      </c>
      <c r="F41" t="str">
        <f t="shared" si="1"/>
        <v/>
      </c>
      <c r="G41" t="str">
        <f t="shared" si="2"/>
        <v/>
      </c>
    </row>
    <row r="42" spans="1:7">
      <c r="A42" s="1" t="s">
        <v>236</v>
      </c>
      <c r="B42">
        <v>2180000</v>
      </c>
      <c r="E42" t="str">
        <f t="shared" si="0"/>
        <v/>
      </c>
      <c r="F42" t="str">
        <f t="shared" si="1"/>
        <v/>
      </c>
      <c r="G42" t="str">
        <f t="shared" si="2"/>
        <v/>
      </c>
    </row>
    <row r="43" spans="1:7">
      <c r="A43" s="1" t="s">
        <v>237</v>
      </c>
      <c r="B43">
        <v>5850000</v>
      </c>
      <c r="E43" t="str">
        <f t="shared" si="0"/>
        <v/>
      </c>
      <c r="F43" t="str">
        <f t="shared" si="1"/>
        <v/>
      </c>
      <c r="G43" t="str">
        <f t="shared" si="2"/>
        <v/>
      </c>
    </row>
    <row r="44" spans="1:7">
      <c r="A44" s="1" t="s">
        <v>238</v>
      </c>
      <c r="B44">
        <v>7630000</v>
      </c>
      <c r="E44" t="str">
        <f t="shared" si="0"/>
        <v/>
      </c>
      <c r="F44" t="str">
        <f t="shared" si="1"/>
        <v/>
      </c>
      <c r="G44" t="str">
        <f t="shared" si="2"/>
        <v/>
      </c>
    </row>
    <row r="45" spans="1:7">
      <c r="A45" s="1" t="s">
        <v>239</v>
      </c>
      <c r="B45">
        <v>4890000</v>
      </c>
      <c r="C45">
        <v>19</v>
      </c>
    </row>
    <row r="46" spans="1:7">
      <c r="A46" s="1" t="s">
        <v>240</v>
      </c>
      <c r="B46">
        <v>670000</v>
      </c>
      <c r="E46" t="str">
        <f t="shared" si="0"/>
        <v/>
      </c>
      <c r="F46" t="str">
        <f t="shared" si="1"/>
        <v/>
      </c>
      <c r="G46" t="str">
        <f t="shared" si="2"/>
        <v/>
      </c>
    </row>
    <row r="47" spans="1:7">
      <c r="A47" s="1" t="s">
        <v>241</v>
      </c>
      <c r="B47">
        <v>5000000</v>
      </c>
      <c r="C47">
        <v>7</v>
      </c>
    </row>
    <row r="48" spans="1:7">
      <c r="A48" s="1" t="s">
        <v>242</v>
      </c>
      <c r="B48">
        <v>650000</v>
      </c>
      <c r="E48" t="str">
        <f t="shared" si="0"/>
        <v/>
      </c>
      <c r="F48" t="str">
        <f t="shared" si="1"/>
        <v/>
      </c>
      <c r="G48" t="str">
        <f t="shared" si="2"/>
        <v/>
      </c>
    </row>
    <row r="49" spans="1:7">
      <c r="A49" s="1" t="s">
        <v>243</v>
      </c>
      <c r="B49">
        <v>5080000</v>
      </c>
      <c r="E49" t="str">
        <f t="shared" si="0"/>
        <v/>
      </c>
      <c r="F49" t="str">
        <f t="shared" si="1"/>
        <v/>
      </c>
      <c r="G49" t="str">
        <f t="shared" si="2"/>
        <v/>
      </c>
    </row>
    <row r="50" spans="1:7">
      <c r="A50" s="1" t="s">
        <v>244</v>
      </c>
      <c r="B50">
        <v>6730000</v>
      </c>
      <c r="E50" t="str">
        <f t="shared" si="0"/>
        <v/>
      </c>
      <c r="F50" t="str">
        <f t="shared" si="1"/>
        <v/>
      </c>
      <c r="G50" t="str">
        <f t="shared" si="2"/>
        <v/>
      </c>
    </row>
    <row r="51" spans="1:7">
      <c r="A51" s="1" t="s">
        <v>431</v>
      </c>
      <c r="B51">
        <v>5990000</v>
      </c>
      <c r="E51" t="str">
        <f t="shared" si="0"/>
        <v/>
      </c>
      <c r="F51" t="str">
        <f t="shared" si="1"/>
        <v/>
      </c>
      <c r="G51" t="str">
        <f t="shared" si="2"/>
        <v/>
      </c>
    </row>
    <row r="52" spans="1:7">
      <c r="A52" s="1" t="s">
        <v>245</v>
      </c>
      <c r="B52">
        <v>750000</v>
      </c>
    </row>
    <row r="53" spans="1:7">
      <c r="A53" s="1" t="s">
        <v>246</v>
      </c>
      <c r="B53">
        <v>8590000</v>
      </c>
      <c r="C53">
        <v>4</v>
      </c>
    </row>
    <row r="54" spans="1:7">
      <c r="A54" s="1" t="s">
        <v>247</v>
      </c>
      <c r="B54">
        <v>2790000</v>
      </c>
    </row>
    <row r="55" spans="1:7">
      <c r="A55" s="1" t="s">
        <v>248</v>
      </c>
      <c r="B55">
        <v>2870000</v>
      </c>
    </row>
    <row r="56" spans="1:7">
      <c r="A56" s="1" t="s">
        <v>249</v>
      </c>
      <c r="B56">
        <v>5800000</v>
      </c>
      <c r="C56">
        <v>9</v>
      </c>
    </row>
    <row r="57" spans="1:7">
      <c r="A57" s="1" t="s">
        <v>250</v>
      </c>
      <c r="B57">
        <v>2290000</v>
      </c>
      <c r="E57" t="str">
        <f t="shared" si="0"/>
        <v/>
      </c>
      <c r="F57" t="str">
        <f t="shared" si="1"/>
        <v/>
      </c>
      <c r="G57" t="str">
        <f t="shared" si="2"/>
        <v/>
      </c>
    </row>
    <row r="58" spans="1:7">
      <c r="A58" s="1" t="s">
        <v>251</v>
      </c>
      <c r="B58">
        <v>520000</v>
      </c>
      <c r="E58" t="str">
        <f t="shared" si="0"/>
        <v/>
      </c>
      <c r="F58" t="str">
        <f t="shared" si="1"/>
        <v/>
      </c>
      <c r="G58" t="str">
        <f t="shared" si="2"/>
        <v/>
      </c>
    </row>
    <row r="59" spans="1:7">
      <c r="A59" s="1" t="s">
        <v>252</v>
      </c>
      <c r="B59">
        <v>8770000</v>
      </c>
      <c r="E59" t="str">
        <f t="shared" si="0"/>
        <v/>
      </c>
      <c r="F59" t="str">
        <f t="shared" si="1"/>
        <v/>
      </c>
      <c r="G59" t="str">
        <f t="shared" si="2"/>
        <v/>
      </c>
    </row>
    <row r="60" spans="1:7">
      <c r="A60" s="1" t="s">
        <v>253</v>
      </c>
      <c r="B60">
        <v>2210000</v>
      </c>
      <c r="E60" t="str">
        <f t="shared" si="0"/>
        <v/>
      </c>
      <c r="F60" t="str">
        <f t="shared" si="1"/>
        <v/>
      </c>
      <c r="G60" t="str">
        <f t="shared" si="2"/>
        <v/>
      </c>
    </row>
    <row r="61" spans="1:7">
      <c r="A61" s="1" t="s">
        <v>254</v>
      </c>
      <c r="B61">
        <v>5160000</v>
      </c>
      <c r="E61" t="str">
        <f t="shared" si="0"/>
        <v/>
      </c>
      <c r="F61" t="str">
        <f t="shared" si="1"/>
        <v/>
      </c>
      <c r="G61" t="str">
        <f t="shared" si="2"/>
        <v/>
      </c>
    </row>
    <row r="62" spans="1:7">
      <c r="A62" s="1" t="s">
        <v>255</v>
      </c>
      <c r="B62">
        <v>1310000</v>
      </c>
    </row>
    <row r="63" spans="1:7">
      <c r="A63" s="1" t="s">
        <v>256</v>
      </c>
      <c r="B63">
        <v>1770000</v>
      </c>
    </row>
    <row r="64" spans="1:7">
      <c r="A64" s="1" t="s">
        <v>257</v>
      </c>
      <c r="B64">
        <v>5580000</v>
      </c>
    </row>
    <row r="65" spans="1:7">
      <c r="A65" s="1" t="s">
        <v>258</v>
      </c>
      <c r="B65">
        <v>1280000</v>
      </c>
      <c r="C65">
        <v>19</v>
      </c>
    </row>
    <row r="66" spans="1:7">
      <c r="A66" s="1" t="s">
        <v>259</v>
      </c>
      <c r="B66">
        <v>9300000</v>
      </c>
      <c r="E66" t="str">
        <f t="shared" si="0"/>
        <v/>
      </c>
      <c r="F66" t="str">
        <f t="shared" si="1"/>
        <v/>
      </c>
      <c r="G66" t="str">
        <f t="shared" si="2"/>
        <v/>
      </c>
    </row>
    <row r="67" spans="1:7">
      <c r="A67" s="1" t="s">
        <v>260</v>
      </c>
      <c r="B67">
        <v>6550000</v>
      </c>
      <c r="C67">
        <v>5</v>
      </c>
    </row>
    <row r="68" spans="1:7">
      <c r="A68" s="1" t="s">
        <v>261</v>
      </c>
      <c r="B68">
        <v>4080000</v>
      </c>
    </row>
    <row r="69" spans="1:7">
      <c r="A69" s="1" t="s">
        <v>432</v>
      </c>
      <c r="B69">
        <v>5160000</v>
      </c>
    </row>
    <row r="70" spans="1:7">
      <c r="A70" s="1" t="s">
        <v>262</v>
      </c>
      <c r="B70">
        <v>4770000</v>
      </c>
      <c r="C70">
        <v>1</v>
      </c>
    </row>
    <row r="71" spans="1:7">
      <c r="A71" s="1" t="s">
        <v>263</v>
      </c>
      <c r="B71">
        <v>500000</v>
      </c>
      <c r="C71">
        <v>8</v>
      </c>
    </row>
    <row r="72" spans="1:7">
      <c r="A72" s="1" t="s">
        <v>264</v>
      </c>
      <c r="B72">
        <v>8270000</v>
      </c>
    </row>
    <row r="73" spans="1:7">
      <c r="A73" s="1" t="s">
        <v>265</v>
      </c>
      <c r="B73">
        <v>8520000</v>
      </c>
      <c r="C73">
        <v>8</v>
      </c>
    </row>
    <row r="74" spans="1:7">
      <c r="A74" s="1" t="s">
        <v>266</v>
      </c>
      <c r="B74">
        <v>7260000</v>
      </c>
      <c r="C74">
        <v>6</v>
      </c>
    </row>
    <row r="75" spans="1:7">
      <c r="A75" s="1" t="s">
        <v>267</v>
      </c>
      <c r="B75">
        <v>2780000</v>
      </c>
      <c r="C75">
        <v>9</v>
      </c>
    </row>
    <row r="76" spans="1:7">
      <c r="A76" s="1" t="s">
        <v>268</v>
      </c>
      <c r="B76">
        <v>5320000</v>
      </c>
      <c r="E76" t="str">
        <f t="shared" ref="E76:E84" si="3">IF($C76&lt;&gt;"",A76,"")</f>
        <v/>
      </c>
      <c r="F76" t="str">
        <f t="shared" si="1"/>
        <v/>
      </c>
      <c r="G76" t="str">
        <f t="shared" si="2"/>
        <v/>
      </c>
    </row>
    <row r="77" spans="1:7">
      <c r="A77" s="1" t="s">
        <v>269</v>
      </c>
      <c r="B77">
        <v>5300000</v>
      </c>
      <c r="E77" t="str">
        <f t="shared" si="3"/>
        <v/>
      </c>
      <c r="F77" t="str">
        <f t="shared" si="1"/>
        <v/>
      </c>
      <c r="G77" t="str">
        <f t="shared" si="2"/>
        <v/>
      </c>
    </row>
    <row r="78" spans="1:7">
      <c r="A78" s="1" t="s">
        <v>270</v>
      </c>
      <c r="B78">
        <v>2700000</v>
      </c>
      <c r="E78" t="str">
        <f t="shared" si="3"/>
        <v/>
      </c>
      <c r="F78" t="str">
        <f t="shared" si="1"/>
        <v/>
      </c>
      <c r="G78" t="str">
        <f t="shared" si="2"/>
        <v/>
      </c>
    </row>
    <row r="79" spans="1:7">
      <c r="A79" s="1" t="s">
        <v>271</v>
      </c>
      <c r="B79">
        <v>1930000</v>
      </c>
      <c r="E79" t="str">
        <f t="shared" si="3"/>
        <v/>
      </c>
      <c r="F79" t="str">
        <f t="shared" si="1"/>
        <v/>
      </c>
      <c r="G79" t="str">
        <f t="shared" si="2"/>
        <v/>
      </c>
    </row>
    <row r="80" spans="1:7">
      <c r="A80" s="1" t="s">
        <v>272</v>
      </c>
      <c r="B80">
        <v>5950000</v>
      </c>
      <c r="E80" t="str">
        <f t="shared" si="3"/>
        <v/>
      </c>
      <c r="F80" t="str">
        <f t="shared" si="1"/>
        <v/>
      </c>
      <c r="G80" t="str">
        <f t="shared" si="2"/>
        <v/>
      </c>
    </row>
    <row r="81" spans="1:7">
      <c r="A81" s="1" t="s">
        <v>273</v>
      </c>
      <c r="B81">
        <v>9670000</v>
      </c>
      <c r="E81" t="str">
        <f t="shared" si="3"/>
        <v/>
      </c>
      <c r="F81" t="str">
        <f t="shared" si="1"/>
        <v/>
      </c>
      <c r="G81" t="str">
        <f t="shared" si="2"/>
        <v/>
      </c>
    </row>
    <row r="82" spans="1:7">
      <c r="A82" s="1" t="s">
        <v>274</v>
      </c>
      <c r="B82">
        <v>3460000</v>
      </c>
      <c r="C82">
        <v>15</v>
      </c>
    </row>
    <row r="83" spans="1:7">
      <c r="A83" s="1" t="s">
        <v>275</v>
      </c>
      <c r="B83">
        <v>8560000</v>
      </c>
      <c r="C83">
        <v>1</v>
      </c>
    </row>
    <row r="84" spans="1:7">
      <c r="A84" s="1" t="s">
        <v>276</v>
      </c>
      <c r="B84">
        <v>7650000</v>
      </c>
      <c r="E84" t="str">
        <f t="shared" si="3"/>
        <v/>
      </c>
      <c r="F84" t="str">
        <f t="shared" ref="F84" si="4">IF($C84&lt;&gt;"",B84,"")</f>
        <v/>
      </c>
      <c r="G84" t="str">
        <f t="shared" ref="G84" si="5">IF($C84&lt;&gt;"",C84,"")</f>
        <v/>
      </c>
    </row>
    <row r="85" spans="1:7">
      <c r="A85" s="1" t="s">
        <v>277</v>
      </c>
      <c r="B85">
        <v>4080000</v>
      </c>
      <c r="C85">
        <v>4</v>
      </c>
    </row>
    <row r="86" spans="1:7">
      <c r="A86" s="1"/>
    </row>
  </sheetData>
  <phoneticPr fontId="1" type="noConversion"/>
  <conditionalFormatting sqref="A1:C1048576">
    <cfRule type="expression" dxfId="23" priority="3">
      <formula>$A1&lt;&gt;""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86"/>
  <sheetViews>
    <sheetView zoomScaleNormal="100" workbookViewId="0">
      <selection activeCell="B31" sqref="B31"/>
    </sheetView>
  </sheetViews>
  <sheetFormatPr defaultRowHeight="16.5"/>
  <cols>
    <col min="1" max="3" width="9" style="39"/>
    <col min="4" max="4" width="10.5" style="45" bestFit="1" customWidth="1"/>
    <col min="5" max="6" width="10.5" style="30" bestFit="1" customWidth="1"/>
    <col min="7" max="7" width="9" style="30"/>
    <col min="8" max="14" width="9" style="33"/>
    <col min="15" max="16384" width="9" style="30"/>
  </cols>
  <sheetData>
    <row r="1" spans="1:14">
      <c r="A1" s="52" t="s">
        <v>862</v>
      </c>
      <c r="B1" s="52" t="s">
        <v>3</v>
      </c>
      <c r="C1" s="52" t="s">
        <v>861</v>
      </c>
      <c r="D1" s="30" t="s">
        <v>769</v>
      </c>
      <c r="H1" s="33" t="s">
        <v>766</v>
      </c>
      <c r="J1" s="33" t="s">
        <v>766</v>
      </c>
      <c r="K1" s="33" t="s">
        <v>768</v>
      </c>
      <c r="L1" s="33" t="s">
        <v>767</v>
      </c>
    </row>
    <row r="2" spans="1:14">
      <c r="A2" s="39">
        <v>1</v>
      </c>
      <c r="B2" s="39" t="s">
        <v>203</v>
      </c>
      <c r="C2" s="39">
        <v>13</v>
      </c>
      <c r="D2" s="45" t="str">
        <f>VLOOKUP(B2,작품!$A:$I,4,FALSE)</f>
        <v>조근호</v>
      </c>
      <c r="E2" s="45">
        <f>VLOOKUP(B2,작품!$A:$I,8,FALSE)</f>
        <v>2740000</v>
      </c>
      <c r="F2" s="45" t="str">
        <f>VLOOKUP(B2,작품!$A:$I,3,FALSE)</f>
        <v>지난 여름</v>
      </c>
      <c r="H2" s="33">
        <v>1</v>
      </c>
      <c r="J2" s="49">
        <v>1</v>
      </c>
      <c r="K2" s="49" t="s">
        <v>262</v>
      </c>
      <c r="L2" s="49">
        <v>4770000</v>
      </c>
      <c r="N2" s="33" t="str">
        <f>VLOOKUP(K2,작품!A:I,3,FALSE)</f>
        <v>달이 태양을 품었어요</v>
      </c>
    </row>
    <row r="3" spans="1:14">
      <c r="A3" s="39">
        <v>2</v>
      </c>
      <c r="B3" s="39" t="s">
        <v>205</v>
      </c>
      <c r="C3" s="39">
        <v>2</v>
      </c>
      <c r="D3" s="45" t="str">
        <f>VLOOKUP(B3,작품!$A:$I,4,FALSE)</f>
        <v>안기호</v>
      </c>
      <c r="E3" s="45">
        <f>VLOOKUP(B3,작품!$A:$I,8,FALSE)</f>
        <v>910000</v>
      </c>
      <c r="F3" s="45" t="str">
        <f>VLOOKUP(B3,작품!$A:$I,3,FALSE)</f>
        <v>향연</v>
      </c>
      <c r="G3" s="39"/>
      <c r="J3" s="49">
        <v>1</v>
      </c>
      <c r="K3" s="49" t="s">
        <v>275</v>
      </c>
      <c r="L3" s="49">
        <v>8560000</v>
      </c>
      <c r="N3" s="33" t="str">
        <f>VLOOKUP(K3,작품!A:I,3,FALSE)</f>
        <v>당신이 꽃입니다</v>
      </c>
    </row>
    <row r="4" spans="1:14">
      <c r="A4" s="39">
        <v>3</v>
      </c>
      <c r="B4" s="39" t="s">
        <v>207</v>
      </c>
      <c r="C4" s="39">
        <v>10</v>
      </c>
      <c r="D4" s="45" t="str">
        <f>VLOOKUP(B4,작품!$A:$I,4,FALSE)</f>
        <v>김현숙</v>
      </c>
      <c r="E4" s="45">
        <f>VLOOKUP(B4,작품!$A:$I,8,FALSE)</f>
        <v>1200000</v>
      </c>
      <c r="F4" s="45" t="str">
        <f>VLOOKUP(B4,작품!$A:$I,3,FALSE)</f>
        <v>울림</v>
      </c>
      <c r="G4" s="39"/>
      <c r="I4" s="49"/>
      <c r="J4" s="49"/>
      <c r="K4" s="49"/>
      <c r="L4" s="49"/>
    </row>
    <row r="5" spans="1:14">
      <c r="A5" s="39">
        <v>4</v>
      </c>
      <c r="B5" s="39" t="s">
        <v>208</v>
      </c>
      <c r="C5" s="39">
        <v>3</v>
      </c>
      <c r="D5" s="45" t="str">
        <f>VLOOKUP(B5,작품!$A:$I,4,FALSE)</f>
        <v>다니엘</v>
      </c>
      <c r="E5" s="45">
        <f>VLOOKUP(B5,작품!$A:$I,8,FALSE)</f>
        <v>570000</v>
      </c>
      <c r="F5" s="45" t="str">
        <f>VLOOKUP(B5,작품!$A:$I,3,FALSE)</f>
        <v>Gathering Apple Blossoms</v>
      </c>
      <c r="G5" s="39"/>
      <c r="I5" s="49"/>
      <c r="J5" s="49"/>
      <c r="K5" s="49"/>
      <c r="L5" s="49"/>
    </row>
    <row r="6" spans="1:14">
      <c r="A6" s="39">
        <v>5</v>
      </c>
      <c r="B6" s="39" t="s">
        <v>209</v>
      </c>
      <c r="C6" s="39">
        <v>16</v>
      </c>
      <c r="D6" s="45" t="str">
        <f>VLOOKUP(B6,작품!$A:$I,4,FALSE)</f>
        <v>다니엘</v>
      </c>
      <c r="E6" s="45">
        <f>VLOOKUP(B6,작품!$A:$I,8,FALSE)</f>
        <v>140000</v>
      </c>
      <c r="F6" s="45" t="str">
        <f>VLOOKUP(B6,작품!$A:$I,3,FALSE)</f>
        <v>A Field of Flowers</v>
      </c>
      <c r="G6" s="39"/>
      <c r="I6" s="49"/>
      <c r="J6" s="49"/>
      <c r="K6" s="49"/>
      <c r="L6" s="49"/>
    </row>
    <row r="7" spans="1:14">
      <c r="A7" s="39">
        <v>6</v>
      </c>
      <c r="B7" s="39" t="s">
        <v>517</v>
      </c>
      <c r="C7" s="39">
        <v>11</v>
      </c>
      <c r="D7" s="45" t="str">
        <f>VLOOKUP(B7,작품!$A:$I,4,FALSE)</f>
        <v>곽연</v>
      </c>
      <c r="E7" s="45">
        <f>VLOOKUP(B7,작품!$A:$I,8,FALSE)</f>
        <v>650000</v>
      </c>
      <c r="F7" s="45" t="str">
        <f>VLOOKUP(B7,작품!$A:$I,3,FALSE)</f>
        <v>동행</v>
      </c>
      <c r="G7" s="39"/>
      <c r="I7" s="49"/>
      <c r="J7" s="49"/>
      <c r="K7" s="49"/>
      <c r="L7" s="49"/>
    </row>
    <row r="8" spans="1:14">
      <c r="A8" s="39">
        <v>7</v>
      </c>
      <c r="B8" s="39" t="s">
        <v>214</v>
      </c>
      <c r="C8" s="39">
        <v>14</v>
      </c>
      <c r="D8" s="45" t="str">
        <f>VLOOKUP(B8,작품!$A:$I,4,FALSE)</f>
        <v>류현자</v>
      </c>
      <c r="E8" s="45">
        <f>VLOOKUP(B8,작품!$A:$I,8,FALSE)</f>
        <v>200000</v>
      </c>
      <c r="F8" s="45" t="str">
        <f>VLOOKUP(B8,작품!$A:$I,3,FALSE)</f>
        <v>사모곡-향기를 품다</v>
      </c>
      <c r="G8" s="39"/>
      <c r="I8" s="49"/>
      <c r="J8" s="49"/>
      <c r="K8" s="49"/>
      <c r="L8" s="49"/>
    </row>
    <row r="9" spans="1:14">
      <c r="A9" s="39">
        <v>8</v>
      </c>
      <c r="B9" s="39" t="s">
        <v>219</v>
      </c>
      <c r="C9" s="39">
        <v>2</v>
      </c>
      <c r="D9" s="45" t="str">
        <f>VLOOKUP(B9,작품!$A:$I,4,FALSE)</f>
        <v>손미량</v>
      </c>
      <c r="E9" s="45">
        <f>VLOOKUP(B9,작품!$A:$I,8,FALSE)</f>
        <v>750000</v>
      </c>
      <c r="F9" s="45" t="str">
        <f>VLOOKUP(B9,작품!$A:$I,3,FALSE)</f>
        <v>memories-애보기</v>
      </c>
      <c r="G9" s="39"/>
      <c r="I9" s="49"/>
      <c r="J9" s="49"/>
      <c r="K9" s="49"/>
      <c r="L9" s="49"/>
    </row>
    <row r="10" spans="1:14">
      <c r="A10" s="39">
        <v>9</v>
      </c>
      <c r="B10" s="39" t="s">
        <v>222</v>
      </c>
      <c r="C10" s="39">
        <v>12</v>
      </c>
      <c r="D10" s="45" t="str">
        <f>VLOOKUP(B10,작품!$A:$I,4,FALSE)</f>
        <v>우무길</v>
      </c>
      <c r="E10" s="45">
        <f>VLOOKUP(B10,작품!$A:$I,8,FALSE)</f>
        <v>3620000</v>
      </c>
      <c r="F10" s="45" t="str">
        <f>VLOOKUP(B10,작품!$A:$I,3,FALSE)</f>
        <v>UTOPIA 20105</v>
      </c>
      <c r="G10" s="39"/>
      <c r="I10" s="49"/>
      <c r="J10" s="49"/>
      <c r="K10" s="49"/>
      <c r="L10" s="49"/>
    </row>
    <row r="11" spans="1:14">
      <c r="A11" s="39">
        <v>10</v>
      </c>
      <c r="B11" s="39" t="s">
        <v>223</v>
      </c>
      <c r="C11" s="39">
        <v>11</v>
      </c>
      <c r="D11" s="45" t="str">
        <f>VLOOKUP(B11,작품!$A:$I,4,FALSE)</f>
        <v>김정선</v>
      </c>
      <c r="E11" s="45">
        <f>VLOOKUP(B11,작품!$A:$I,8,FALSE)</f>
        <v>510000</v>
      </c>
      <c r="F11" s="45" t="str">
        <f>VLOOKUP(B11,작품!$A:$I,3,FALSE)</f>
        <v>Behind Blue1</v>
      </c>
      <c r="G11" s="39"/>
      <c r="I11" s="49"/>
      <c r="J11" s="49"/>
      <c r="K11" s="49"/>
      <c r="L11" s="49"/>
    </row>
    <row r="12" spans="1:14">
      <c r="A12" s="39">
        <v>11</v>
      </c>
      <c r="B12" s="39" t="s">
        <v>227</v>
      </c>
      <c r="C12" s="39">
        <v>18</v>
      </c>
      <c r="D12" s="45" t="str">
        <f>VLOOKUP(B12,작품!$A:$I,4,FALSE)</f>
        <v>홍윤화</v>
      </c>
      <c r="E12" s="45">
        <f>VLOOKUP(B12,작품!$A:$I,8,FALSE)</f>
        <v>2810000</v>
      </c>
      <c r="F12" s="45" t="str">
        <f>VLOOKUP(B12,작품!$A:$I,3,FALSE)</f>
        <v>귀가 열린 노인</v>
      </c>
      <c r="G12" s="39"/>
      <c r="I12" s="49"/>
      <c r="J12" s="49"/>
      <c r="K12" s="49"/>
      <c r="L12" s="49"/>
    </row>
    <row r="13" spans="1:14">
      <c r="A13" s="39">
        <v>12</v>
      </c>
      <c r="B13" s="39" t="s">
        <v>233</v>
      </c>
      <c r="C13" s="39">
        <v>18</v>
      </c>
      <c r="D13" s="45" t="str">
        <f>VLOOKUP(B13,작품!$A:$I,4,FALSE)</f>
        <v>황두순</v>
      </c>
      <c r="E13" s="45">
        <f>VLOOKUP(B13,작품!$A:$I,8,FALSE)</f>
        <v>1120000</v>
      </c>
      <c r="F13" s="45" t="str">
        <f>VLOOKUP(B13,작품!$A:$I,3,FALSE)</f>
        <v>The Joy(남조풍정도)</v>
      </c>
      <c r="G13" s="39"/>
      <c r="I13" s="49"/>
      <c r="J13" s="49"/>
      <c r="K13" s="49"/>
      <c r="L13" s="49"/>
    </row>
    <row r="14" spans="1:14">
      <c r="A14" s="39">
        <v>13</v>
      </c>
      <c r="B14" s="39" t="s">
        <v>234</v>
      </c>
      <c r="C14" s="39">
        <v>2</v>
      </c>
      <c r="D14" s="45" t="str">
        <f>VLOOKUP(B14,작품!$A:$I,4,FALSE)</f>
        <v>이한우</v>
      </c>
      <c r="E14" s="45">
        <f>VLOOKUP(B14,작품!$A:$I,8,FALSE)</f>
        <v>1850000</v>
      </c>
      <c r="F14" s="45" t="str">
        <f>VLOOKUP(B14,작품!$A:$I,3,FALSE)</f>
        <v>풍경</v>
      </c>
      <c r="G14" s="39"/>
      <c r="I14" s="49"/>
      <c r="J14" s="49"/>
      <c r="K14" s="49"/>
      <c r="L14" s="49"/>
    </row>
    <row r="15" spans="1:14">
      <c r="A15" s="39">
        <v>14</v>
      </c>
      <c r="B15" s="39" t="s">
        <v>239</v>
      </c>
      <c r="C15" s="39">
        <v>19</v>
      </c>
      <c r="D15" s="45" t="str">
        <f>VLOOKUP(B15,작품!$A:$I,4,FALSE)</f>
        <v>이상열</v>
      </c>
      <c r="E15" s="45">
        <f>VLOOKUP(B15,작품!$A:$I,8,FALSE)</f>
        <v>3070000</v>
      </c>
      <c r="F15" s="45" t="str">
        <f>VLOOKUP(B15,작품!$A:$I,3,FALSE)</f>
        <v>꽃과 사과나무</v>
      </c>
      <c r="G15" s="39"/>
      <c r="I15" s="49"/>
      <c r="J15" s="49"/>
      <c r="K15" s="49"/>
      <c r="L15" s="49"/>
    </row>
    <row r="16" spans="1:14">
      <c r="A16" s="39">
        <v>15</v>
      </c>
      <c r="B16" s="39" t="s">
        <v>241</v>
      </c>
      <c r="C16" s="39">
        <v>7</v>
      </c>
      <c r="D16" s="45" t="str">
        <f>VLOOKUP(B16,작품!$A:$I,4,FALSE)</f>
        <v>오귀스트</v>
      </c>
      <c r="E16" s="45">
        <f>VLOOKUP(B16,작품!$A:$I,8,FALSE)</f>
        <v>1270000</v>
      </c>
      <c r="F16" s="45" t="str">
        <f>VLOOKUP(B16,작품!$A:$I,3,FALSE)</f>
        <v>Dance at Le Moulin de la Galette</v>
      </c>
      <c r="G16" s="39"/>
    </row>
    <row r="17" spans="1:7">
      <c r="A17" s="39">
        <v>16</v>
      </c>
      <c r="B17" s="39" t="s">
        <v>246</v>
      </c>
      <c r="C17" s="39">
        <v>4</v>
      </c>
      <c r="D17" s="45" t="str">
        <f>VLOOKUP(B17,작품!$A:$I,4,FALSE)</f>
        <v>오관진</v>
      </c>
      <c r="E17" s="45">
        <f>VLOOKUP(B17,작품!$A:$I,8,FALSE)</f>
        <v>4930000</v>
      </c>
      <c r="F17" s="45" t="str">
        <f>VLOOKUP(B17,작품!$A:$I,3,FALSE)</f>
        <v>채움과 비움</v>
      </c>
      <c r="G17" s="39"/>
    </row>
    <row r="18" spans="1:7">
      <c r="A18" s="39">
        <v>17</v>
      </c>
      <c r="B18" s="39" t="s">
        <v>249</v>
      </c>
      <c r="C18" s="39">
        <v>9</v>
      </c>
      <c r="D18" s="45" t="str">
        <f>VLOOKUP(B18,작품!$A:$I,4,FALSE)</f>
        <v>신호재</v>
      </c>
      <c r="E18" s="45">
        <f>VLOOKUP(B18,작품!$A:$I,8,FALSE)</f>
        <v>4490000</v>
      </c>
      <c r="F18" s="45" t="str">
        <f>VLOOKUP(B18,작품!$A:$I,3,FALSE)</f>
        <v>Rumination18</v>
      </c>
      <c r="G18" s="39"/>
    </row>
    <row r="19" spans="1:7">
      <c r="A19" s="39">
        <v>18</v>
      </c>
      <c r="B19" s="39" t="s">
        <v>258</v>
      </c>
      <c r="C19" s="39">
        <v>19</v>
      </c>
      <c r="D19" s="45" t="str">
        <f>VLOOKUP(B19,작품!$A:$I,4,FALSE)</f>
        <v>문홍규</v>
      </c>
      <c r="E19" s="45">
        <f>VLOOKUP(B19,작품!$A:$I,8,FALSE)</f>
        <v>2710000</v>
      </c>
      <c r="F19" s="45" t="str">
        <f>VLOOKUP(B19,작품!$A:$I,3,FALSE)</f>
        <v>황토밭 어린시절 추억</v>
      </c>
      <c r="G19" s="39"/>
    </row>
    <row r="20" spans="1:7">
      <c r="A20" s="39">
        <v>19</v>
      </c>
      <c r="B20" s="39" t="s">
        <v>260</v>
      </c>
      <c r="C20" s="39">
        <v>5</v>
      </c>
      <c r="D20" s="45" t="str">
        <f>VLOOKUP(B20,작품!$A:$I,4,FALSE)</f>
        <v>임정아</v>
      </c>
      <c r="E20" s="45">
        <f>VLOOKUP(B20,작품!$A:$I,8,FALSE)</f>
        <v>3140000</v>
      </c>
      <c r="F20" s="45" t="str">
        <f>VLOOKUP(B20,작품!$A:$I,3,FALSE)</f>
        <v>emotion(꽃피우자)</v>
      </c>
      <c r="G20" s="39"/>
    </row>
    <row r="21" spans="1:7">
      <c r="A21" s="39">
        <v>20</v>
      </c>
      <c r="B21" s="39" t="s">
        <v>262</v>
      </c>
      <c r="C21" s="39">
        <v>1</v>
      </c>
      <c r="D21" s="45" t="str">
        <f>VLOOKUP(B21,작품!$A:$I,4,FALSE)</f>
        <v>양향옥</v>
      </c>
      <c r="E21" s="45">
        <f>VLOOKUP(B21,작품!$A:$I,8,FALSE)</f>
        <v>130000</v>
      </c>
      <c r="F21" s="45" t="str">
        <f>VLOOKUP(B21,작품!$A:$I,3,FALSE)</f>
        <v>달이 태양을 품었어요</v>
      </c>
      <c r="G21" s="39"/>
    </row>
    <row r="22" spans="1:7">
      <c r="A22" s="39">
        <v>21</v>
      </c>
      <c r="B22" s="39" t="s">
        <v>263</v>
      </c>
      <c r="C22" s="39">
        <v>8</v>
      </c>
      <c r="D22" s="45" t="str">
        <f>VLOOKUP(B22,작품!$A:$I,4,FALSE)</f>
        <v>강지웅</v>
      </c>
      <c r="E22" s="45">
        <f>VLOOKUP(B22,작품!$A:$I,8,FALSE)</f>
        <v>4000000</v>
      </c>
      <c r="F22" s="45" t="str">
        <f>VLOOKUP(B22,작품!$A:$I,3,FALSE)</f>
        <v>saviour</v>
      </c>
      <c r="G22" s="39"/>
    </row>
    <row r="23" spans="1:7">
      <c r="A23" s="39">
        <v>22</v>
      </c>
      <c r="B23" s="39" t="s">
        <v>265</v>
      </c>
      <c r="C23" s="39">
        <v>8</v>
      </c>
      <c r="D23" s="45" t="str">
        <f>VLOOKUP(B23,작품!$A:$I,4,FALSE)</f>
        <v>한정선</v>
      </c>
      <c r="E23" s="45">
        <f>VLOOKUP(B23,작품!$A:$I,8,FALSE)</f>
        <v>3630000</v>
      </c>
      <c r="F23" s="45" t="str">
        <f>VLOOKUP(B23,작품!$A:$I,3,FALSE)</f>
        <v>이율배반(antinomie)</v>
      </c>
      <c r="G23" s="39"/>
    </row>
    <row r="24" spans="1:7">
      <c r="A24" s="39">
        <v>23</v>
      </c>
      <c r="B24" s="39" t="s">
        <v>266</v>
      </c>
      <c r="C24" s="39">
        <v>6</v>
      </c>
      <c r="D24" s="45" t="str">
        <f>VLOOKUP(B24,작품!$A:$I,4,FALSE)</f>
        <v>로지에</v>
      </c>
      <c r="E24" s="45">
        <f>VLOOKUP(B24,작품!$A:$I,8,FALSE)</f>
        <v>4310000</v>
      </c>
      <c r="F24" s="45" t="str">
        <f>VLOOKUP(B24,작품!$A:$I,3,FALSE)</f>
        <v>Lady Wearing a Gauze Headdress</v>
      </c>
      <c r="G24" s="39"/>
    </row>
    <row r="25" spans="1:7">
      <c r="A25" s="39">
        <v>24</v>
      </c>
      <c r="B25" s="39" t="s">
        <v>267</v>
      </c>
      <c r="C25" s="39">
        <v>9</v>
      </c>
      <c r="D25" s="45" t="str">
        <f>VLOOKUP(B25,작품!$A:$I,4,FALSE)</f>
        <v>로지에</v>
      </c>
      <c r="E25" s="45">
        <f>VLOOKUP(B25,작품!$A:$I,8,FALSE)</f>
        <v>4220000</v>
      </c>
      <c r="F25" s="45" t="str">
        <f>VLOOKUP(B25,작품!$A:$I,3,FALSE)</f>
        <v>Portrait of Charles the Bold</v>
      </c>
      <c r="G25" s="39"/>
    </row>
    <row r="26" spans="1:7">
      <c r="A26" s="39">
        <v>25</v>
      </c>
      <c r="B26" s="39" t="s">
        <v>274</v>
      </c>
      <c r="C26" s="39">
        <v>15</v>
      </c>
      <c r="D26" s="45" t="str">
        <f>VLOOKUP(B26,작품!$A:$I,4,FALSE)</f>
        <v>양향옥</v>
      </c>
      <c r="E26" s="45">
        <f>VLOOKUP(B26,작품!$A:$I,8,FALSE)</f>
        <v>1850000</v>
      </c>
      <c r="F26" s="45" t="str">
        <f>VLOOKUP(B26,작품!$A:$I,3,FALSE)</f>
        <v>순결한 숨결</v>
      </c>
      <c r="G26" s="39"/>
    </row>
    <row r="27" spans="1:7">
      <c r="A27" s="39">
        <v>26</v>
      </c>
      <c r="B27" s="39" t="s">
        <v>275</v>
      </c>
      <c r="C27" s="39">
        <v>1</v>
      </c>
      <c r="D27" s="45" t="str">
        <f>VLOOKUP(B27,작품!$A:$I,4,FALSE)</f>
        <v>양향옥</v>
      </c>
      <c r="E27" s="45">
        <f>VLOOKUP(B27,작품!$A:$I,8,FALSE)</f>
        <v>4770000</v>
      </c>
      <c r="F27" s="45" t="str">
        <f>VLOOKUP(B27,작품!$A:$I,3,FALSE)</f>
        <v>당신이 꽃입니다</v>
      </c>
      <c r="G27" s="39"/>
    </row>
    <row r="28" spans="1:7">
      <c r="A28" s="39">
        <v>27</v>
      </c>
      <c r="B28" s="39" t="s">
        <v>277</v>
      </c>
      <c r="C28" s="39">
        <v>4</v>
      </c>
      <c r="D28" s="45" t="str">
        <f>VLOOKUP(B28,작품!$A:$I,4,FALSE)</f>
        <v>로지에</v>
      </c>
      <c r="E28" s="45">
        <f>VLOOKUP(B28,작품!$A:$I,8,FALSE)</f>
        <v>1090000</v>
      </c>
      <c r="F28" s="45" t="str">
        <f>VLOOKUP(B28,작품!$A:$I,3,FALSE)</f>
        <v>Portrait of a Young Woman</v>
      </c>
      <c r="G28" s="39"/>
    </row>
    <row r="29" spans="1:7">
      <c r="E29" s="45"/>
      <c r="F29" s="45"/>
      <c r="G29" s="39"/>
    </row>
    <row r="30" spans="1:7">
      <c r="E30" s="45"/>
      <c r="F30" s="45"/>
      <c r="G30" s="39"/>
    </row>
    <row r="31" spans="1:7">
      <c r="G31" s="39"/>
    </row>
    <row r="32" spans="1:7">
      <c r="G32" s="39"/>
    </row>
    <row r="33" spans="7:7">
      <c r="G33" s="39"/>
    </row>
    <row r="34" spans="7:7">
      <c r="G34" s="39"/>
    </row>
    <row r="35" spans="7:7">
      <c r="G35" s="39"/>
    </row>
    <row r="36" spans="7:7">
      <c r="G36" s="39"/>
    </row>
    <row r="37" spans="7:7">
      <c r="G37" s="39"/>
    </row>
    <row r="38" spans="7:7">
      <c r="G38" s="39"/>
    </row>
    <row r="39" spans="7:7">
      <c r="G39" s="39"/>
    </row>
    <row r="40" spans="7:7">
      <c r="G40" s="39"/>
    </row>
    <row r="41" spans="7:7">
      <c r="G41" s="39"/>
    </row>
    <row r="42" spans="7:7">
      <c r="G42" s="39"/>
    </row>
    <row r="43" spans="7:7">
      <c r="G43" s="39"/>
    </row>
    <row r="44" spans="7:7">
      <c r="G44" s="39"/>
    </row>
    <row r="45" spans="7:7">
      <c r="G45" s="39"/>
    </row>
    <row r="46" spans="7:7">
      <c r="G46" s="39"/>
    </row>
    <row r="47" spans="7:7">
      <c r="G47" s="39"/>
    </row>
    <row r="48" spans="7:7">
      <c r="G48" s="39"/>
    </row>
    <row r="49" spans="7:7">
      <c r="G49" s="39"/>
    </row>
    <row r="50" spans="7:7">
      <c r="G50" s="39"/>
    </row>
    <row r="51" spans="7:7">
      <c r="G51" s="39"/>
    </row>
    <row r="52" spans="7:7">
      <c r="G52" s="39"/>
    </row>
    <row r="53" spans="7:7">
      <c r="G53" s="39"/>
    </row>
    <row r="54" spans="7:7">
      <c r="G54" s="39"/>
    </row>
    <row r="55" spans="7:7">
      <c r="G55" s="39"/>
    </row>
    <row r="56" spans="7:7">
      <c r="G56" s="39"/>
    </row>
    <row r="57" spans="7:7">
      <c r="G57" s="39"/>
    </row>
    <row r="58" spans="7:7">
      <c r="G58" s="39"/>
    </row>
    <row r="59" spans="7:7">
      <c r="G59" s="39"/>
    </row>
    <row r="60" spans="7:7">
      <c r="G60" s="39"/>
    </row>
    <row r="61" spans="7:7">
      <c r="G61" s="39"/>
    </row>
    <row r="62" spans="7:7">
      <c r="G62" s="39"/>
    </row>
    <row r="63" spans="7:7">
      <c r="G63" s="39"/>
    </row>
    <row r="64" spans="7:7">
      <c r="G64" s="39"/>
    </row>
    <row r="65" spans="7:7">
      <c r="G65" s="39"/>
    </row>
    <row r="66" spans="7:7">
      <c r="G66" s="39"/>
    </row>
    <row r="67" spans="7:7">
      <c r="G67" s="39"/>
    </row>
    <row r="68" spans="7:7">
      <c r="G68" s="39"/>
    </row>
    <row r="69" spans="7:7">
      <c r="G69" s="39"/>
    </row>
    <row r="70" spans="7:7">
      <c r="G70" s="39"/>
    </row>
    <row r="71" spans="7:7">
      <c r="G71" s="39"/>
    </row>
    <row r="72" spans="7:7">
      <c r="G72" s="39"/>
    </row>
    <row r="73" spans="7:7">
      <c r="G73" s="39"/>
    </row>
    <row r="74" spans="7:7">
      <c r="G74" s="39"/>
    </row>
    <row r="75" spans="7:7">
      <c r="G75" s="39"/>
    </row>
    <row r="76" spans="7:7">
      <c r="G76" s="39"/>
    </row>
    <row r="77" spans="7:7">
      <c r="G77" s="39"/>
    </row>
    <row r="78" spans="7:7">
      <c r="G78" s="39"/>
    </row>
    <row r="79" spans="7:7">
      <c r="G79" s="39"/>
    </row>
    <row r="80" spans="7:7">
      <c r="G80" s="39"/>
    </row>
    <row r="81" spans="7:7">
      <c r="G81" s="39"/>
    </row>
    <row r="82" spans="7:7">
      <c r="G82" s="39"/>
    </row>
    <row r="83" spans="7:7">
      <c r="G83" s="39"/>
    </row>
    <row r="84" spans="7:7">
      <c r="G84" s="39"/>
    </row>
    <row r="85" spans="7:7">
      <c r="G85" s="39"/>
    </row>
    <row r="86" spans="7:7">
      <c r="G86" s="39"/>
    </row>
  </sheetData>
  <phoneticPr fontId="1" type="noConversion"/>
  <conditionalFormatting sqref="A1:C1048576">
    <cfRule type="expression" dxfId="22" priority="11">
      <formula>A1&lt;&gt;""</formula>
    </cfRule>
  </conditionalFormatting>
  <conditionalFormatting sqref="G81:I86">
    <cfRule type="expression" dxfId="21" priority="10">
      <formula>$A81&lt;&gt;""</formula>
    </cfRule>
  </conditionalFormatting>
  <conditionalFormatting sqref="G3:I3 G16:I80 G4:H15">
    <cfRule type="expression" dxfId="20" priority="58">
      <formula>#REF!&lt;&gt;""</formula>
    </cfRule>
  </conditionalFormatting>
  <conditionalFormatting sqref="K4:K5">
    <cfRule type="expression" dxfId="19" priority="4">
      <formula>K4&lt;&gt;""</formula>
    </cfRule>
  </conditionalFormatting>
  <conditionalFormatting sqref="K6">
    <cfRule type="expression" dxfId="18" priority="2">
      <formula>K6&lt;&gt;""</formula>
    </cfRule>
  </conditionalFormatting>
  <conditionalFormatting sqref="K7">
    <cfRule type="expression" dxfId="17" priority="1">
      <formula>K7&lt;&gt;""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V8"/>
  <sheetViews>
    <sheetView showGridLines="0" topLeftCell="A2" zoomScaleNormal="100" workbookViewId="0">
      <selection activeCell="B31" sqref="B31"/>
    </sheetView>
  </sheetViews>
  <sheetFormatPr defaultRowHeight="16.5"/>
  <cols>
    <col min="3" max="3" width="15.25" customWidth="1"/>
    <col min="4" max="4" width="11.875" customWidth="1"/>
    <col min="5" max="7" width="9.25" bestFit="1" customWidth="1"/>
    <col min="8" max="8" width="11.25" bestFit="1" customWidth="1"/>
    <col min="9" max="9" width="7.375" customWidth="1"/>
    <col min="12" max="12" width="9" customWidth="1"/>
    <col min="18" max="18" width="15.25" customWidth="1"/>
    <col min="19" max="19" width="11.875" customWidth="1"/>
    <col min="20" max="22" width="9.25" customWidth="1"/>
    <col min="23" max="23" width="11.25" customWidth="1"/>
    <col min="24" max="24" width="7.375" customWidth="1"/>
    <col min="25" max="31" width="6.375" customWidth="1"/>
    <col min="32" max="32" width="15.25" customWidth="1"/>
    <col min="33" max="33" width="11.875" customWidth="1"/>
    <col min="34" max="36" width="9.25" customWidth="1"/>
    <col min="37" max="37" width="11.25" customWidth="1"/>
    <col min="38" max="38" width="7.375" customWidth="1"/>
    <col min="39" max="41" width="9.25" customWidth="1"/>
    <col min="42" max="42" width="11.25" customWidth="1"/>
    <col min="43" max="117" width="9" customWidth="1"/>
    <col min="210" max="210" width="9" customWidth="1"/>
  </cols>
  <sheetData>
    <row r="1" spans="1:48">
      <c r="A1" s="21" t="s">
        <v>529</v>
      </c>
      <c r="B1" s="33"/>
      <c r="C1" s="33">
        <v>2</v>
      </c>
      <c r="AB1" s="8" t="s">
        <v>99</v>
      </c>
      <c r="AI1" s="8" t="s">
        <v>750</v>
      </c>
      <c r="AJ1" s="8" t="s">
        <v>99</v>
      </c>
    </row>
    <row r="2" spans="1:48">
      <c r="A2" s="33" t="s">
        <v>765</v>
      </c>
      <c r="B2" s="33"/>
      <c r="C2" s="33"/>
      <c r="AB2" t="s">
        <v>530</v>
      </c>
      <c r="AC2" t="s">
        <v>531</v>
      </c>
      <c r="AD2" t="s">
        <v>532</v>
      </c>
      <c r="AE2" t="s">
        <v>533</v>
      </c>
      <c r="AF2" t="s">
        <v>534</v>
      </c>
      <c r="AG2" t="s">
        <v>100</v>
      </c>
      <c r="AI2" s="8" t="s">
        <v>860</v>
      </c>
      <c r="AJ2" t="s">
        <v>530</v>
      </c>
      <c r="AK2" t="s">
        <v>531</v>
      </c>
      <c r="AL2" t="s">
        <v>532</v>
      </c>
      <c r="AM2" t="s">
        <v>533</v>
      </c>
      <c r="AN2" t="s">
        <v>534</v>
      </c>
      <c r="AO2" t="s">
        <v>100</v>
      </c>
    </row>
    <row r="3" spans="1:48">
      <c r="A3" s="33"/>
      <c r="B3" s="33"/>
      <c r="C3" s="33"/>
      <c r="AA3" t="s">
        <v>750</v>
      </c>
      <c r="AB3" s="7">
        <v>16</v>
      </c>
      <c r="AC3" s="7">
        <v>15</v>
      </c>
      <c r="AD3" s="7">
        <v>18</v>
      </c>
      <c r="AE3" s="7">
        <v>18</v>
      </c>
      <c r="AF3" s="7">
        <v>17</v>
      </c>
      <c r="AG3" s="7">
        <v>84</v>
      </c>
      <c r="AI3" s="51" t="s">
        <v>757</v>
      </c>
      <c r="AJ3" s="7">
        <v>4</v>
      </c>
      <c r="AK3" s="7">
        <v>4</v>
      </c>
      <c r="AL3" s="7">
        <v>1</v>
      </c>
      <c r="AM3" s="7">
        <v>1</v>
      </c>
      <c r="AN3" s="7">
        <v>4</v>
      </c>
      <c r="AO3" s="7">
        <v>14</v>
      </c>
      <c r="AP3">
        <f>MAX(AJ3:AN3)</f>
        <v>4</v>
      </c>
      <c r="AR3">
        <f>IF($AP3=AJ3,COLUMN(AJ3) - 35,"")</f>
        <v>1</v>
      </c>
      <c r="AS3">
        <f t="shared" ref="AS3:AV3" si="0">IF($AP3=AK3,COLUMN(AK3) - 35,"")</f>
        <v>2</v>
      </c>
      <c r="AT3" t="str">
        <f t="shared" si="0"/>
        <v/>
      </c>
      <c r="AU3" t="str">
        <f t="shared" si="0"/>
        <v/>
      </c>
      <c r="AV3">
        <f t="shared" si="0"/>
        <v>5</v>
      </c>
    </row>
    <row r="4" spans="1:48">
      <c r="L4" s="28"/>
      <c r="AI4" s="51" t="s">
        <v>758</v>
      </c>
      <c r="AJ4" s="7">
        <v>1</v>
      </c>
      <c r="AK4" s="7">
        <v>3</v>
      </c>
      <c r="AL4" s="7">
        <v>7</v>
      </c>
      <c r="AM4" s="7">
        <v>5</v>
      </c>
      <c r="AN4" s="7">
        <v>4</v>
      </c>
      <c r="AO4" s="7">
        <v>20</v>
      </c>
      <c r="AP4">
        <f t="shared" ref="AP4:AP7" si="1">MAX(AJ4:AN4)</f>
        <v>7</v>
      </c>
      <c r="AR4" t="str">
        <f t="shared" ref="AR4:AR7" si="2">IF($AP4=AJ4,COLUMN(AJ4) - 35,"")</f>
        <v/>
      </c>
      <c r="AS4" t="str">
        <f t="shared" ref="AS4:AS7" si="3">IF($AP4=AK4,COLUMN(AK4) - 35,"")</f>
        <v/>
      </c>
      <c r="AT4">
        <f t="shared" ref="AT4:AT7" si="4">IF($AP4=AL4,COLUMN(AL4) - 35,"")</f>
        <v>3</v>
      </c>
      <c r="AU4" t="str">
        <f t="shared" ref="AU4:AU7" si="5">IF($AP4=AM4,COLUMN(AM4) - 35,"")</f>
        <v/>
      </c>
      <c r="AV4" t="str">
        <f t="shared" ref="AV4:AV7" si="6">IF($AP4=AN4,COLUMN(AN4) - 35,"")</f>
        <v/>
      </c>
    </row>
    <row r="5" spans="1:48">
      <c r="AI5" s="51" t="s">
        <v>759</v>
      </c>
      <c r="AJ5" s="7">
        <v>7</v>
      </c>
      <c r="AK5" s="7">
        <v>2</v>
      </c>
      <c r="AL5" s="7">
        <v>3</v>
      </c>
      <c r="AM5" s="7">
        <v>5</v>
      </c>
      <c r="AN5" s="7">
        <v>1</v>
      </c>
      <c r="AO5" s="7">
        <v>18</v>
      </c>
      <c r="AP5">
        <f t="shared" si="1"/>
        <v>7</v>
      </c>
      <c r="AR5">
        <f t="shared" si="2"/>
        <v>1</v>
      </c>
      <c r="AS5" t="str">
        <f t="shared" si="3"/>
        <v/>
      </c>
      <c r="AT5" t="str">
        <f t="shared" si="4"/>
        <v/>
      </c>
      <c r="AU5" t="str">
        <f t="shared" si="5"/>
        <v/>
      </c>
      <c r="AV5" t="str">
        <f t="shared" si="6"/>
        <v/>
      </c>
    </row>
    <row r="6" spans="1:48">
      <c r="AI6" s="51" t="s">
        <v>760</v>
      </c>
      <c r="AJ6" s="7">
        <v>2</v>
      </c>
      <c r="AK6" s="7">
        <v>1</v>
      </c>
      <c r="AL6" s="7">
        <v>3</v>
      </c>
      <c r="AM6" s="7">
        <v>4</v>
      </c>
      <c r="AN6" s="7">
        <v>3</v>
      </c>
      <c r="AO6" s="7">
        <v>13</v>
      </c>
      <c r="AP6">
        <f t="shared" si="1"/>
        <v>4</v>
      </c>
      <c r="AR6" t="str">
        <f t="shared" si="2"/>
        <v/>
      </c>
      <c r="AS6" t="str">
        <f t="shared" si="3"/>
        <v/>
      </c>
      <c r="AT6" t="str">
        <f t="shared" si="4"/>
        <v/>
      </c>
      <c r="AU6">
        <f t="shared" si="5"/>
        <v>4</v>
      </c>
      <c r="AV6" t="str">
        <f t="shared" si="6"/>
        <v/>
      </c>
    </row>
    <row r="7" spans="1:48">
      <c r="AI7" s="51" t="s">
        <v>761</v>
      </c>
      <c r="AJ7" s="7">
        <v>2</v>
      </c>
      <c r="AK7" s="7">
        <v>5</v>
      </c>
      <c r="AL7" s="7">
        <v>4</v>
      </c>
      <c r="AM7" s="7">
        <v>3</v>
      </c>
      <c r="AN7" s="7">
        <v>5</v>
      </c>
      <c r="AO7" s="7">
        <v>19</v>
      </c>
      <c r="AP7">
        <f t="shared" si="1"/>
        <v>5</v>
      </c>
      <c r="AR7" t="str">
        <f t="shared" si="2"/>
        <v/>
      </c>
      <c r="AS7">
        <f t="shared" si="3"/>
        <v>2</v>
      </c>
      <c r="AT7" t="str">
        <f t="shared" si="4"/>
        <v/>
      </c>
      <c r="AU7" t="str">
        <f t="shared" si="5"/>
        <v/>
      </c>
      <c r="AV7">
        <f t="shared" si="6"/>
        <v>5</v>
      </c>
    </row>
    <row r="8" spans="1:48">
      <c r="AI8" s="51" t="s">
        <v>100</v>
      </c>
      <c r="AJ8" s="7">
        <v>16</v>
      </c>
      <c r="AK8" s="7">
        <v>15</v>
      </c>
      <c r="AL8" s="7">
        <v>18</v>
      </c>
      <c r="AM8" s="7">
        <v>18</v>
      </c>
      <c r="AN8" s="7">
        <v>17</v>
      </c>
      <c r="AO8" s="7">
        <v>84</v>
      </c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Drop Down 2">
              <controlPr defaultSize="0" autoLine="0" autoPict="0" macro="[0]!차트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6"/>
  <sheetViews>
    <sheetView workbookViewId="0">
      <selection activeCell="I27" sqref="I27"/>
    </sheetView>
  </sheetViews>
  <sheetFormatPr defaultRowHeight="16.5"/>
  <cols>
    <col min="2" max="2" width="9" style="1"/>
    <col min="5" max="5" width="11.125" customWidth="1"/>
    <col min="6" max="6" width="11.875" customWidth="1"/>
    <col min="7" max="26" width="7.375" customWidth="1"/>
  </cols>
  <sheetData>
    <row r="1" spans="1:19">
      <c r="A1" s="3" t="s">
        <v>0</v>
      </c>
      <c r="B1" s="3" t="s">
        <v>94</v>
      </c>
      <c r="C1" s="3" t="s">
        <v>98</v>
      </c>
      <c r="K1" t="s">
        <v>188</v>
      </c>
      <c r="L1" t="s">
        <v>190</v>
      </c>
      <c r="M1" t="s">
        <v>188</v>
      </c>
      <c r="O1" t="s">
        <v>188</v>
      </c>
      <c r="P1" t="s">
        <v>189</v>
      </c>
    </row>
    <row r="2" spans="1:19">
      <c r="A2" s="2" t="s">
        <v>13</v>
      </c>
      <c r="B2" s="1">
        <v>7.75</v>
      </c>
      <c r="C2" s="1">
        <f>COUNTIF(순위!C:C,회원!B2)</f>
        <v>2</v>
      </c>
      <c r="K2" t="str">
        <f>"&lt;&gt;*강*"</f>
        <v>&lt;&gt;*강*</v>
      </c>
      <c r="O2" s="2" t="s">
        <v>14</v>
      </c>
      <c r="P2" s="1">
        <v>7.5</v>
      </c>
    </row>
    <row r="3" spans="1:19">
      <c r="A3" s="2" t="s">
        <v>14</v>
      </c>
      <c r="B3" s="1">
        <v>7.5</v>
      </c>
      <c r="C3" s="1">
        <f>COUNTIF(순위!C:C,회원!B3)</f>
        <v>3</v>
      </c>
      <c r="L3" t="s">
        <v>191</v>
      </c>
      <c r="O3" s="2" t="s">
        <v>15</v>
      </c>
      <c r="P3" s="1">
        <v>6.5</v>
      </c>
    </row>
    <row r="4" spans="1:19">
      <c r="A4" s="2" t="s">
        <v>15</v>
      </c>
      <c r="B4" s="1">
        <v>6.5</v>
      </c>
      <c r="C4" s="1">
        <f>COUNTIF(순위!C:C,회원!B4)</f>
        <v>2</v>
      </c>
      <c r="O4" s="2" t="s">
        <v>16</v>
      </c>
      <c r="P4" s="1">
        <v>7</v>
      </c>
    </row>
    <row r="5" spans="1:19">
      <c r="A5" s="2" t="s">
        <v>16</v>
      </c>
      <c r="B5" s="1">
        <v>7</v>
      </c>
      <c r="C5" s="1">
        <f>COUNTIF(순위!C:C,회원!B5)</f>
        <v>2</v>
      </c>
      <c r="O5" s="2" t="s">
        <v>17</v>
      </c>
      <c r="P5" s="1">
        <v>7.5</v>
      </c>
    </row>
    <row r="6" spans="1:19">
      <c r="A6" s="2" t="s">
        <v>17</v>
      </c>
      <c r="B6" s="1">
        <v>7.5</v>
      </c>
      <c r="C6" s="1">
        <f>COUNTIF(순위!C:C,회원!B6)</f>
        <v>1</v>
      </c>
      <c r="O6" s="1" t="s">
        <v>50</v>
      </c>
      <c r="P6" s="1">
        <v>0</v>
      </c>
    </row>
    <row r="7" spans="1:19">
      <c r="A7" s="1" t="s">
        <v>50</v>
      </c>
      <c r="B7" s="1">
        <v>0</v>
      </c>
      <c r="C7" s="1">
        <f>COUNTIF(순위!C:C,회원!B7)</f>
        <v>1</v>
      </c>
      <c r="O7" s="1" t="s">
        <v>44</v>
      </c>
      <c r="P7" s="1">
        <v>0</v>
      </c>
    </row>
    <row r="8" spans="1:19">
      <c r="A8" s="1" t="s">
        <v>44</v>
      </c>
      <c r="B8" s="1">
        <v>0</v>
      </c>
      <c r="C8" s="1">
        <f>COUNTIF(순위!C:C,회원!B8)</f>
        <v>1</v>
      </c>
      <c r="O8" s="1" t="s">
        <v>45</v>
      </c>
      <c r="P8" s="1">
        <v>0</v>
      </c>
      <c r="S8" t="str">
        <f>"- 작품 수 별 인원수"</f>
        <v>- 작품 수 별 인원수</v>
      </c>
    </row>
    <row r="9" spans="1:19">
      <c r="A9" s="1" t="s">
        <v>45</v>
      </c>
      <c r="B9" s="1">
        <v>0</v>
      </c>
      <c r="C9" s="1">
        <f>COUNTIF(순위!C:C,회원!B9)</f>
        <v>3</v>
      </c>
      <c r="O9" s="1" t="s">
        <v>46</v>
      </c>
      <c r="P9" s="1">
        <v>0</v>
      </c>
      <c r="S9" t="str">
        <f>"- 점수 별 인원수"</f>
        <v>- 점수 별 인원수</v>
      </c>
    </row>
    <row r="10" spans="1:19">
      <c r="A10" s="1" t="s">
        <v>46</v>
      </c>
      <c r="B10" s="1">
        <v>0</v>
      </c>
      <c r="C10" s="1">
        <f>COUNTIF(순위!C:C,회원!B10)</f>
        <v>4</v>
      </c>
      <c r="O10" s="1" t="s">
        <v>47</v>
      </c>
      <c r="P10" s="1">
        <v>0</v>
      </c>
    </row>
    <row r="11" spans="1:19">
      <c r="A11" s="1" t="s">
        <v>47</v>
      </c>
      <c r="B11" s="1">
        <v>0</v>
      </c>
      <c r="C11" s="1">
        <f>COUNTIF(순위!C:C,회원!B11)</f>
        <v>0</v>
      </c>
      <c r="O11" s="1" t="s">
        <v>48</v>
      </c>
      <c r="P11" s="1">
        <v>0</v>
      </c>
    </row>
    <row r="12" spans="1:19">
      <c r="A12" s="1" t="s">
        <v>48</v>
      </c>
      <c r="B12" s="1">
        <v>0</v>
      </c>
      <c r="C12" s="1">
        <f>COUNTIF(순위!C:C,회원!B12)</f>
        <v>1</v>
      </c>
      <c r="O12" s="1" t="s">
        <v>49</v>
      </c>
      <c r="P12" s="1">
        <v>0</v>
      </c>
    </row>
    <row r="13" spans="1:19">
      <c r="A13" s="1" t="s">
        <v>49</v>
      </c>
      <c r="B13" s="1">
        <v>0</v>
      </c>
      <c r="C13" s="1">
        <f>COUNTIF(순위!C:C,회원!B13)</f>
        <v>1</v>
      </c>
      <c r="O13" s="1" t="s">
        <v>59</v>
      </c>
      <c r="P13" s="1">
        <v>0</v>
      </c>
    </row>
    <row r="14" spans="1:19">
      <c r="A14" s="1" t="s">
        <v>58</v>
      </c>
      <c r="B14" s="1">
        <v>0</v>
      </c>
      <c r="C14" s="1">
        <f>COUNTIF(순위!C:C,회원!B14)</f>
        <v>3</v>
      </c>
      <c r="O14" s="1" t="s">
        <v>60</v>
      </c>
      <c r="P14" s="1">
        <v>0</v>
      </c>
    </row>
    <row r="15" spans="1:19">
      <c r="A15" s="1" t="s">
        <v>59</v>
      </c>
      <c r="B15" s="1">
        <v>0</v>
      </c>
      <c r="C15" s="1">
        <f>COUNTIF(순위!C:C,회원!B15)</f>
        <v>0</v>
      </c>
      <c r="O15" s="1" t="s">
        <v>61</v>
      </c>
      <c r="P15" s="1">
        <v>0</v>
      </c>
    </row>
    <row r="16" spans="1:19">
      <c r="A16" s="1" t="s">
        <v>60</v>
      </c>
      <c r="B16" s="1">
        <v>0</v>
      </c>
      <c r="C16" s="1">
        <f>COUNTIF(순위!C:C,회원!B16)</f>
        <v>0</v>
      </c>
      <c r="O16" s="1" t="s">
        <v>62</v>
      </c>
      <c r="P16" s="1">
        <v>0</v>
      </c>
    </row>
    <row r="17" spans="1:16">
      <c r="A17" s="1" t="s">
        <v>61</v>
      </c>
      <c r="B17" s="1">
        <v>0</v>
      </c>
      <c r="C17" s="1">
        <f>COUNTIF(순위!C:C,회원!B17)</f>
        <v>1</v>
      </c>
      <c r="O17" s="1" t="s">
        <v>63</v>
      </c>
      <c r="P17" s="1">
        <v>0</v>
      </c>
    </row>
    <row r="18" spans="1:16">
      <c r="A18" s="1" t="s">
        <v>62</v>
      </c>
      <c r="B18" s="1">
        <v>0</v>
      </c>
      <c r="C18" s="1">
        <f>COUNTIF(순위!C:C,회원!B18)</f>
        <v>0</v>
      </c>
      <c r="O18" s="1" t="s">
        <v>64</v>
      </c>
      <c r="P18" s="1">
        <v>0</v>
      </c>
    </row>
    <row r="19" spans="1:16">
      <c r="A19" s="1" t="s">
        <v>63</v>
      </c>
      <c r="B19" s="1">
        <v>0</v>
      </c>
      <c r="C19" s="1">
        <f>COUNTIF(순위!C:C,회원!B19)</f>
        <v>0</v>
      </c>
      <c r="O19" s="1" t="s">
        <v>65</v>
      </c>
      <c r="P19" s="1">
        <v>0</v>
      </c>
    </row>
    <row r="20" spans="1:16">
      <c r="A20" s="1" t="s">
        <v>64</v>
      </c>
      <c r="B20" s="1">
        <v>0</v>
      </c>
      <c r="C20" s="1">
        <f>COUNTIF(순위!C:C,회원!B20)</f>
        <v>0</v>
      </c>
      <c r="N20" s="1"/>
      <c r="O20" s="1"/>
      <c r="P20" s="1"/>
    </row>
    <row r="21" spans="1:16">
      <c r="A21" s="1" t="s">
        <v>65</v>
      </c>
      <c r="B21" s="1">
        <v>0</v>
      </c>
      <c r="C21" s="1">
        <f>COUNTIF(순위!C:C,회원!B21)</f>
        <v>0</v>
      </c>
      <c r="N21" s="1"/>
      <c r="O21" s="1"/>
      <c r="P21" s="1"/>
    </row>
    <row r="26" spans="1:16">
      <c r="J26" s="6"/>
    </row>
  </sheetData>
  <phoneticPr fontId="1" type="noConversion"/>
  <conditionalFormatting sqref="A1:C1048576">
    <cfRule type="expression" dxfId="16" priority="7">
      <formula>A1&lt;&gt;""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V85"/>
  <sheetViews>
    <sheetView workbookViewId="0">
      <selection activeCell="H12" sqref="H12"/>
    </sheetView>
  </sheetViews>
  <sheetFormatPr defaultRowHeight="16.5"/>
  <cols>
    <col min="11" max="13" width="9" style="1"/>
    <col min="14" max="14" width="9" style="16"/>
  </cols>
  <sheetData>
    <row r="1" spans="1:22">
      <c r="A1" s="3" t="s">
        <v>3</v>
      </c>
      <c r="B1" s="3" t="s">
        <v>4</v>
      </c>
      <c r="C1" s="3" t="s">
        <v>8</v>
      </c>
      <c r="E1" s="4" t="s">
        <v>43</v>
      </c>
      <c r="F1" s="4" t="s">
        <v>196</v>
      </c>
      <c r="K1" s="1" t="s">
        <v>482</v>
      </c>
      <c r="L1" s="1" t="s">
        <v>483</v>
      </c>
      <c r="M1" s="1" t="s">
        <v>484</v>
      </c>
      <c r="N1" s="16" t="s">
        <v>485</v>
      </c>
      <c r="P1" s="3" t="s">
        <v>3</v>
      </c>
      <c r="Q1" s="3" t="s">
        <v>197</v>
      </c>
      <c r="R1" s="3" t="s">
        <v>4</v>
      </c>
      <c r="S1" s="3" t="s">
        <v>8</v>
      </c>
      <c r="T1" s="3" t="s">
        <v>6</v>
      </c>
      <c r="U1" s="3" t="s">
        <v>196</v>
      </c>
      <c r="V1" s="3" t="s">
        <v>288</v>
      </c>
    </row>
    <row r="2" spans="1:22">
      <c r="A2" s="1">
        <v>1</v>
      </c>
      <c r="B2" s="1" t="s">
        <v>28</v>
      </c>
      <c r="C2" s="2"/>
      <c r="D2" s="1"/>
      <c r="F2" s="1">
        <v>740000</v>
      </c>
      <c r="K2" s="1" t="s">
        <v>486</v>
      </c>
      <c r="L2" s="1" t="s">
        <v>487</v>
      </c>
      <c r="M2" s="1" t="s">
        <v>488</v>
      </c>
      <c r="N2" s="16">
        <v>4.75</v>
      </c>
      <c r="O2" s="1"/>
      <c r="P2" s="1" t="s">
        <v>207</v>
      </c>
      <c r="Q2" s="1" t="s">
        <v>278</v>
      </c>
      <c r="R2" s="1" t="s">
        <v>300</v>
      </c>
      <c r="S2" s="1" t="s">
        <v>299</v>
      </c>
      <c r="T2" s="1" t="s">
        <v>428</v>
      </c>
      <c r="U2">
        <v>1200000</v>
      </c>
      <c r="V2" s="16">
        <v>4.75</v>
      </c>
    </row>
    <row r="3" spans="1:22">
      <c r="A3" s="1">
        <v>2</v>
      </c>
      <c r="B3" s="1" t="s">
        <v>29</v>
      </c>
      <c r="C3" s="2"/>
      <c r="D3" s="1"/>
      <c r="F3" s="1">
        <v>4140000</v>
      </c>
      <c r="K3" s="1" t="s">
        <v>489</v>
      </c>
      <c r="L3" s="1" t="s">
        <v>490</v>
      </c>
      <c r="M3" s="1" t="s">
        <v>491</v>
      </c>
      <c r="N3" s="16">
        <v>4.5</v>
      </c>
      <c r="P3" s="1" t="s">
        <v>206</v>
      </c>
      <c r="Q3" s="1" t="s">
        <v>278</v>
      </c>
      <c r="R3" s="1" t="s">
        <v>302</v>
      </c>
      <c r="S3" s="1" t="s">
        <v>301</v>
      </c>
      <c r="T3" s="1" t="s">
        <v>428</v>
      </c>
      <c r="U3">
        <v>3130000</v>
      </c>
      <c r="V3" s="16">
        <v>4.5</v>
      </c>
    </row>
    <row r="4" spans="1:22">
      <c r="A4" s="1">
        <v>3</v>
      </c>
      <c r="B4" s="1" t="s">
        <v>30</v>
      </c>
      <c r="C4" s="2"/>
      <c r="D4" s="1"/>
      <c r="F4" s="1">
        <v>1320000</v>
      </c>
      <c r="K4" s="1" t="s">
        <v>492</v>
      </c>
      <c r="L4" s="1" t="s">
        <v>493</v>
      </c>
      <c r="M4" s="1" t="s">
        <v>494</v>
      </c>
      <c r="N4" s="16">
        <v>4.5</v>
      </c>
      <c r="P4" s="1" t="s">
        <v>213</v>
      </c>
      <c r="Q4" s="1" t="s">
        <v>278</v>
      </c>
      <c r="R4" s="1" t="s">
        <v>289</v>
      </c>
      <c r="S4" s="1" t="s">
        <v>341</v>
      </c>
      <c r="T4" s="1" t="s">
        <v>428</v>
      </c>
      <c r="U4">
        <v>2550000</v>
      </c>
      <c r="V4" s="16">
        <v>4.5</v>
      </c>
    </row>
    <row r="5" spans="1:22">
      <c r="K5" s="1" t="s">
        <v>495</v>
      </c>
      <c r="L5" s="1" t="s">
        <v>496</v>
      </c>
      <c r="M5" s="1" t="s">
        <v>497</v>
      </c>
      <c r="N5" s="16">
        <v>3.25</v>
      </c>
      <c r="P5" s="1" t="s">
        <v>478</v>
      </c>
      <c r="Q5" s="1" t="s">
        <v>278</v>
      </c>
      <c r="R5" s="12" t="s">
        <v>313</v>
      </c>
      <c r="S5" s="1" t="s">
        <v>311</v>
      </c>
      <c r="T5" s="1" t="s">
        <v>428</v>
      </c>
      <c r="U5" s="1">
        <v>2370000</v>
      </c>
      <c r="V5" s="16">
        <v>4</v>
      </c>
    </row>
    <row r="6" spans="1:22">
      <c r="K6" s="1" t="s">
        <v>498</v>
      </c>
      <c r="L6" s="1" t="s">
        <v>499</v>
      </c>
      <c r="M6" s="1" t="s">
        <v>500</v>
      </c>
      <c r="N6" s="16">
        <v>4.5</v>
      </c>
      <c r="P6" s="1" t="s">
        <v>208</v>
      </c>
      <c r="Q6" s="1" t="s">
        <v>278</v>
      </c>
      <c r="R6" s="1" t="s">
        <v>298</v>
      </c>
      <c r="S6" s="1" t="s">
        <v>296</v>
      </c>
      <c r="T6" s="1" t="s">
        <v>428</v>
      </c>
      <c r="U6">
        <v>570000</v>
      </c>
      <c r="V6" s="16">
        <v>4</v>
      </c>
    </row>
    <row r="7" spans="1:22">
      <c r="P7" s="1" t="s">
        <v>212</v>
      </c>
      <c r="Q7" s="1" t="s">
        <v>278</v>
      </c>
      <c r="R7" s="1" t="s">
        <v>291</v>
      </c>
      <c r="S7" s="1" t="s">
        <v>290</v>
      </c>
      <c r="T7" s="1" t="s">
        <v>428</v>
      </c>
      <c r="U7">
        <v>2660000</v>
      </c>
      <c r="V7" s="16">
        <v>3.75</v>
      </c>
    </row>
    <row r="8" spans="1:22">
      <c r="P8" s="1" t="s">
        <v>199</v>
      </c>
      <c r="Q8" s="1" t="s">
        <v>278</v>
      </c>
      <c r="R8" s="12" t="s">
        <v>312</v>
      </c>
      <c r="S8" s="1" t="s">
        <v>311</v>
      </c>
      <c r="T8" s="1" t="s">
        <v>428</v>
      </c>
      <c r="U8">
        <v>4430000</v>
      </c>
      <c r="V8" s="16">
        <v>3.5</v>
      </c>
    </row>
    <row r="9" spans="1:22">
      <c r="P9" s="1" t="s">
        <v>202</v>
      </c>
      <c r="Q9" s="1" t="s">
        <v>278</v>
      </c>
      <c r="R9" s="1" t="s">
        <v>307</v>
      </c>
      <c r="S9" s="1" t="s">
        <v>306</v>
      </c>
      <c r="T9" s="1" t="s">
        <v>428</v>
      </c>
      <c r="U9">
        <v>2250000</v>
      </c>
      <c r="V9" s="16">
        <v>3.125</v>
      </c>
    </row>
    <row r="10" spans="1:22">
      <c r="N10" s="16">
        <v>4.75</v>
      </c>
      <c r="P10" s="1" t="s">
        <v>211</v>
      </c>
      <c r="Q10" s="1" t="s">
        <v>278</v>
      </c>
      <c r="R10" s="1" t="s">
        <v>293</v>
      </c>
      <c r="S10" s="1" t="s">
        <v>292</v>
      </c>
      <c r="T10" s="1" t="s">
        <v>428</v>
      </c>
      <c r="U10">
        <v>180000</v>
      </c>
      <c r="V10" s="16">
        <v>2.75</v>
      </c>
    </row>
    <row r="11" spans="1:22">
      <c r="N11" s="16">
        <v>4.5</v>
      </c>
      <c r="P11" s="1" t="s">
        <v>203</v>
      </c>
      <c r="Q11" s="1" t="s">
        <v>278</v>
      </c>
      <c r="R11" s="1" t="s">
        <v>305</v>
      </c>
      <c r="S11" s="1" t="s">
        <v>304</v>
      </c>
      <c r="T11" s="1" t="s">
        <v>428</v>
      </c>
      <c r="U11">
        <v>2740000</v>
      </c>
      <c r="V11" s="16">
        <v>2.5</v>
      </c>
    </row>
    <row r="12" spans="1:22">
      <c r="N12" s="16">
        <v>4.5</v>
      </c>
      <c r="P12" s="1" t="s">
        <v>200</v>
      </c>
      <c r="Q12" s="1" t="s">
        <v>278</v>
      </c>
      <c r="R12" s="1" t="s">
        <v>310</v>
      </c>
      <c r="S12" s="1" t="s">
        <v>308</v>
      </c>
      <c r="T12" s="1" t="s">
        <v>428</v>
      </c>
      <c r="U12">
        <v>2200000</v>
      </c>
      <c r="V12" s="16">
        <v>1.8333333333333333</v>
      </c>
    </row>
    <row r="13" spans="1:22">
      <c r="N13" s="16">
        <v>3.25</v>
      </c>
      <c r="P13" s="1" t="s">
        <v>204</v>
      </c>
      <c r="Q13" s="1" t="s">
        <v>278</v>
      </c>
      <c r="R13" s="1" t="s">
        <v>109</v>
      </c>
      <c r="S13" s="1" t="s">
        <v>304</v>
      </c>
      <c r="T13" s="1" t="s">
        <v>428</v>
      </c>
      <c r="U13">
        <v>2960000</v>
      </c>
      <c r="V13" s="16">
        <v>1</v>
      </c>
    </row>
    <row r="14" spans="1:22">
      <c r="N14" s="16">
        <v>4.5</v>
      </c>
      <c r="P14" s="1" t="s">
        <v>201</v>
      </c>
      <c r="Q14" s="1" t="s">
        <v>278</v>
      </c>
      <c r="R14" s="1" t="s">
        <v>309</v>
      </c>
      <c r="S14" s="1" t="s">
        <v>308</v>
      </c>
      <c r="T14" s="1" t="s">
        <v>428</v>
      </c>
      <c r="U14">
        <v>4430000</v>
      </c>
      <c r="V14" s="16">
        <v>0</v>
      </c>
    </row>
    <row r="15" spans="1:22">
      <c r="P15" s="1" t="s">
        <v>205</v>
      </c>
      <c r="Q15" s="1" t="s">
        <v>278</v>
      </c>
      <c r="R15" s="1" t="s">
        <v>303</v>
      </c>
      <c r="S15" s="1" t="s">
        <v>301</v>
      </c>
      <c r="T15" s="1" t="s">
        <v>428</v>
      </c>
      <c r="U15">
        <v>910000</v>
      </c>
      <c r="V15" s="16">
        <v>0</v>
      </c>
    </row>
    <row r="16" spans="1:22">
      <c r="P16" s="1" t="s">
        <v>209</v>
      </c>
      <c r="Q16" s="1" t="s">
        <v>278</v>
      </c>
      <c r="R16" s="1" t="s">
        <v>297</v>
      </c>
      <c r="S16" s="1" t="s">
        <v>296</v>
      </c>
      <c r="T16" s="1" t="s">
        <v>428</v>
      </c>
      <c r="U16">
        <v>140000</v>
      </c>
      <c r="V16" s="16">
        <v>0</v>
      </c>
    </row>
    <row r="17" spans="16:22">
      <c r="P17" s="1" t="s">
        <v>210</v>
      </c>
      <c r="Q17" s="1" t="s">
        <v>278</v>
      </c>
      <c r="R17" s="1" t="s">
        <v>295</v>
      </c>
      <c r="S17" s="1" t="s">
        <v>294</v>
      </c>
      <c r="T17" s="1" t="s">
        <v>428</v>
      </c>
      <c r="U17">
        <v>3530000</v>
      </c>
      <c r="V17" s="16">
        <v>0</v>
      </c>
    </row>
    <row r="18" spans="16:22">
      <c r="P18" s="1" t="s">
        <v>215</v>
      </c>
      <c r="Q18" s="1" t="s">
        <v>279</v>
      </c>
      <c r="R18" s="1" t="s">
        <v>318</v>
      </c>
      <c r="S18" s="1" t="s">
        <v>319</v>
      </c>
      <c r="T18" s="1" t="s">
        <v>428</v>
      </c>
      <c r="U18">
        <v>4810000</v>
      </c>
      <c r="V18" s="16">
        <v>4.5</v>
      </c>
    </row>
    <row r="19" spans="16:22">
      <c r="P19" s="1" t="s">
        <v>221</v>
      </c>
      <c r="Q19" s="1" t="s">
        <v>279</v>
      </c>
      <c r="R19" s="1" t="s">
        <v>328</v>
      </c>
      <c r="S19" s="1" t="s">
        <v>329</v>
      </c>
      <c r="T19" s="1" t="s">
        <v>428</v>
      </c>
      <c r="U19">
        <v>2150000</v>
      </c>
      <c r="V19" s="16">
        <v>4</v>
      </c>
    </row>
    <row r="20" spans="16:22">
      <c r="P20" s="1" t="s">
        <v>216</v>
      </c>
      <c r="Q20" s="1" t="s">
        <v>279</v>
      </c>
      <c r="R20" s="1" t="s">
        <v>320</v>
      </c>
      <c r="S20" s="1" t="s">
        <v>321</v>
      </c>
      <c r="T20" s="1" t="s">
        <v>428</v>
      </c>
      <c r="U20">
        <v>4170000</v>
      </c>
      <c r="V20" s="16">
        <v>3.5</v>
      </c>
    </row>
    <row r="21" spans="16:22">
      <c r="P21" s="1" t="s">
        <v>219</v>
      </c>
      <c r="Q21" s="1" t="s">
        <v>279</v>
      </c>
      <c r="R21" s="1" t="s">
        <v>325</v>
      </c>
      <c r="S21" s="1" t="s">
        <v>324</v>
      </c>
      <c r="T21" s="1" t="s">
        <v>428</v>
      </c>
      <c r="U21">
        <v>750000</v>
      </c>
      <c r="V21" s="16">
        <v>3.3333333333333335</v>
      </c>
    </row>
    <row r="22" spans="16:22">
      <c r="P22" s="1" t="s">
        <v>214</v>
      </c>
      <c r="Q22" s="1" t="s">
        <v>279</v>
      </c>
      <c r="R22" s="1" t="s">
        <v>316</v>
      </c>
      <c r="S22" s="1" t="s">
        <v>317</v>
      </c>
      <c r="T22" s="1" t="s">
        <v>428</v>
      </c>
      <c r="U22">
        <v>200000</v>
      </c>
      <c r="V22" s="16">
        <v>3.25</v>
      </c>
    </row>
    <row r="23" spans="16:22">
      <c r="P23" s="1" t="s">
        <v>224</v>
      </c>
      <c r="Q23" s="1" t="s">
        <v>279</v>
      </c>
      <c r="R23" s="1" t="s">
        <v>333</v>
      </c>
      <c r="S23" s="1" t="s">
        <v>334</v>
      </c>
      <c r="T23" s="1" t="s">
        <v>428</v>
      </c>
      <c r="U23">
        <v>1500000</v>
      </c>
      <c r="V23" s="16">
        <v>2.5</v>
      </c>
    </row>
    <row r="24" spans="16:22">
      <c r="P24" s="1" t="s">
        <v>226</v>
      </c>
      <c r="Q24" s="1" t="s">
        <v>279</v>
      </c>
      <c r="R24" s="1" t="s">
        <v>337</v>
      </c>
      <c r="S24" s="1" t="s">
        <v>338</v>
      </c>
      <c r="T24" s="1" t="s">
        <v>428</v>
      </c>
      <c r="U24">
        <v>4950000</v>
      </c>
      <c r="V24" s="16">
        <v>2.5</v>
      </c>
    </row>
    <row r="25" spans="16:22">
      <c r="P25" s="1" t="s">
        <v>225</v>
      </c>
      <c r="Q25" s="1" t="s">
        <v>279</v>
      </c>
      <c r="R25" s="1" t="s">
        <v>335</v>
      </c>
      <c r="S25" s="1" t="s">
        <v>336</v>
      </c>
      <c r="T25" s="1" t="s">
        <v>428</v>
      </c>
      <c r="U25">
        <v>4950000</v>
      </c>
      <c r="V25" s="16">
        <v>2.1666666666666665</v>
      </c>
    </row>
    <row r="26" spans="16:22">
      <c r="P26" s="1" t="s">
        <v>227</v>
      </c>
      <c r="Q26" s="1" t="s">
        <v>279</v>
      </c>
      <c r="R26" s="1" t="s">
        <v>339</v>
      </c>
      <c r="S26" s="1" t="s">
        <v>340</v>
      </c>
      <c r="T26" s="1" t="s">
        <v>428</v>
      </c>
      <c r="U26">
        <v>2810000</v>
      </c>
      <c r="V26" s="16">
        <v>2</v>
      </c>
    </row>
    <row r="27" spans="16:22">
      <c r="P27" s="1" t="s">
        <v>223</v>
      </c>
      <c r="Q27" s="1" t="s">
        <v>279</v>
      </c>
      <c r="R27" s="1" t="s">
        <v>331</v>
      </c>
      <c r="S27" s="1" t="s">
        <v>332</v>
      </c>
      <c r="T27" s="1" t="s">
        <v>428</v>
      </c>
      <c r="U27">
        <v>510000</v>
      </c>
      <c r="V27" s="16">
        <v>1</v>
      </c>
    </row>
    <row r="28" spans="16:22">
      <c r="P28" s="1" t="s">
        <v>429</v>
      </c>
      <c r="Q28" s="1" t="s">
        <v>279</v>
      </c>
      <c r="R28" s="1" t="s">
        <v>314</v>
      </c>
      <c r="S28" s="1" t="s">
        <v>315</v>
      </c>
      <c r="T28" s="1" t="s">
        <v>428</v>
      </c>
      <c r="U28">
        <v>650000</v>
      </c>
      <c r="V28" s="16">
        <v>0</v>
      </c>
    </row>
    <row r="29" spans="16:22">
      <c r="P29" s="1" t="s">
        <v>217</v>
      </c>
      <c r="Q29" s="1" t="s">
        <v>279</v>
      </c>
      <c r="R29" s="1" t="s">
        <v>322</v>
      </c>
      <c r="S29" s="1" t="s">
        <v>321</v>
      </c>
      <c r="T29" s="1" t="s">
        <v>428</v>
      </c>
      <c r="U29">
        <v>4070000</v>
      </c>
      <c r="V29" s="16">
        <v>0</v>
      </c>
    </row>
    <row r="30" spans="16:22">
      <c r="P30" s="1" t="s">
        <v>218</v>
      </c>
      <c r="Q30" s="1" t="s">
        <v>279</v>
      </c>
      <c r="R30" s="1" t="s">
        <v>323</v>
      </c>
      <c r="S30" s="1" t="s">
        <v>324</v>
      </c>
      <c r="T30" s="1" t="s">
        <v>428</v>
      </c>
      <c r="U30">
        <v>1240000</v>
      </c>
      <c r="V30" s="16">
        <v>0</v>
      </c>
    </row>
    <row r="31" spans="16:22">
      <c r="P31" s="1" t="s">
        <v>220</v>
      </c>
      <c r="Q31" s="1" t="s">
        <v>279</v>
      </c>
      <c r="R31" s="1" t="s">
        <v>326</v>
      </c>
      <c r="S31" s="1" t="s">
        <v>327</v>
      </c>
      <c r="T31" s="1" t="s">
        <v>428</v>
      </c>
      <c r="U31">
        <v>1830000</v>
      </c>
      <c r="V31" s="16">
        <v>0</v>
      </c>
    </row>
    <row r="32" spans="16:22">
      <c r="P32" s="1" t="s">
        <v>222</v>
      </c>
      <c r="Q32" s="1" t="s">
        <v>279</v>
      </c>
      <c r="R32" s="1" t="s">
        <v>330</v>
      </c>
      <c r="S32" s="1" t="s">
        <v>329</v>
      </c>
      <c r="T32" s="1" t="s">
        <v>428</v>
      </c>
      <c r="U32">
        <v>3620000</v>
      </c>
      <c r="V32" s="16">
        <v>0</v>
      </c>
    </row>
    <row r="33" spans="16:22">
      <c r="P33" s="1" t="s">
        <v>234</v>
      </c>
      <c r="Q33" s="1" t="s">
        <v>280</v>
      </c>
      <c r="R33" s="1" t="s">
        <v>353</v>
      </c>
      <c r="S33" s="1" t="s">
        <v>354</v>
      </c>
      <c r="T33" s="1" t="s">
        <v>428</v>
      </c>
      <c r="U33">
        <v>1850000</v>
      </c>
      <c r="V33" s="16">
        <v>4.5</v>
      </c>
    </row>
    <row r="34" spans="16:22">
      <c r="P34" s="1" t="s">
        <v>230</v>
      </c>
      <c r="Q34" s="1" t="s">
        <v>280</v>
      </c>
      <c r="R34" s="1" t="s">
        <v>347</v>
      </c>
      <c r="S34" s="1" t="s">
        <v>346</v>
      </c>
      <c r="T34" s="1" t="s">
        <v>428</v>
      </c>
      <c r="U34">
        <v>2280000</v>
      </c>
      <c r="V34" s="16">
        <v>4</v>
      </c>
    </row>
    <row r="35" spans="16:22">
      <c r="P35" s="1" t="s">
        <v>233</v>
      </c>
      <c r="Q35" s="1" t="s">
        <v>280</v>
      </c>
      <c r="R35" s="1" t="s">
        <v>351</v>
      </c>
      <c r="S35" s="1" t="s">
        <v>352</v>
      </c>
      <c r="T35" s="1" t="s">
        <v>428</v>
      </c>
      <c r="U35">
        <v>1120000</v>
      </c>
      <c r="V35" s="16">
        <v>4</v>
      </c>
    </row>
    <row r="36" spans="16:22">
      <c r="P36" s="1" t="s">
        <v>235</v>
      </c>
      <c r="Q36" s="1" t="s">
        <v>280</v>
      </c>
      <c r="R36" s="1" t="s">
        <v>355</v>
      </c>
      <c r="S36" s="1" t="s">
        <v>356</v>
      </c>
      <c r="T36" s="1" t="s">
        <v>428</v>
      </c>
      <c r="U36">
        <v>3900000</v>
      </c>
      <c r="V36" s="16">
        <v>4</v>
      </c>
    </row>
    <row r="37" spans="16:22">
      <c r="P37" s="1" t="s">
        <v>243</v>
      </c>
      <c r="Q37" s="1" t="s">
        <v>280</v>
      </c>
      <c r="R37" s="1" t="s">
        <v>368</v>
      </c>
      <c r="S37" s="1" t="s">
        <v>364</v>
      </c>
      <c r="T37" s="1" t="s">
        <v>428</v>
      </c>
      <c r="U37">
        <v>3170000</v>
      </c>
      <c r="V37" s="16">
        <v>4</v>
      </c>
    </row>
    <row r="38" spans="16:22">
      <c r="P38" s="1" t="s">
        <v>244</v>
      </c>
      <c r="Q38" s="1" t="s">
        <v>280</v>
      </c>
      <c r="R38" s="1" t="s">
        <v>369</v>
      </c>
      <c r="S38" s="1" t="s">
        <v>370</v>
      </c>
      <c r="T38" s="1" t="s">
        <v>428</v>
      </c>
      <c r="U38">
        <v>1040000</v>
      </c>
      <c r="V38" s="16">
        <v>3.75</v>
      </c>
    </row>
    <row r="39" spans="16:22">
      <c r="P39" s="1" t="s">
        <v>430</v>
      </c>
      <c r="Q39" s="1" t="s">
        <v>280</v>
      </c>
      <c r="R39" s="1" t="s">
        <v>342</v>
      </c>
      <c r="S39" s="1" t="s">
        <v>343</v>
      </c>
      <c r="T39" s="1" t="s">
        <v>428</v>
      </c>
      <c r="U39">
        <v>4900000</v>
      </c>
      <c r="V39" s="16">
        <v>3</v>
      </c>
    </row>
    <row r="40" spans="16:22">
      <c r="P40" s="1" t="s">
        <v>237</v>
      </c>
      <c r="Q40" s="1" t="s">
        <v>280</v>
      </c>
      <c r="R40" s="1" t="s">
        <v>359</v>
      </c>
      <c r="S40" s="1" t="s">
        <v>358</v>
      </c>
      <c r="T40" s="1" t="s">
        <v>428</v>
      </c>
      <c r="U40">
        <v>4470000</v>
      </c>
      <c r="V40" s="16">
        <v>3</v>
      </c>
    </row>
    <row r="41" spans="16:22">
      <c r="P41" s="1" t="s">
        <v>241</v>
      </c>
      <c r="Q41" s="1" t="s">
        <v>280</v>
      </c>
      <c r="R41" s="1" t="s">
        <v>365</v>
      </c>
      <c r="S41" s="1" t="s">
        <v>364</v>
      </c>
      <c r="T41" s="1" t="s">
        <v>428</v>
      </c>
      <c r="U41">
        <v>1270000</v>
      </c>
      <c r="V41" s="16">
        <v>3</v>
      </c>
    </row>
    <row r="42" spans="16:22">
      <c r="P42" s="1" t="s">
        <v>242</v>
      </c>
      <c r="Q42" s="1" t="s">
        <v>280</v>
      </c>
      <c r="R42" s="1" t="s">
        <v>366</v>
      </c>
      <c r="S42" s="1" t="s">
        <v>367</v>
      </c>
      <c r="T42" s="1" t="s">
        <v>428</v>
      </c>
      <c r="U42">
        <v>2110000</v>
      </c>
      <c r="V42" s="16">
        <v>2.25</v>
      </c>
    </row>
    <row r="43" spans="16:22">
      <c r="P43" s="1" t="s">
        <v>228</v>
      </c>
      <c r="Q43" s="1" t="s">
        <v>280</v>
      </c>
      <c r="R43" s="1" t="s">
        <v>344</v>
      </c>
      <c r="S43" s="1" t="s">
        <v>343</v>
      </c>
      <c r="T43" s="1" t="s">
        <v>428</v>
      </c>
      <c r="U43">
        <v>1280000</v>
      </c>
      <c r="V43" s="16">
        <v>2</v>
      </c>
    </row>
    <row r="44" spans="16:22">
      <c r="P44" s="1" t="s">
        <v>239</v>
      </c>
      <c r="Q44" s="1" t="s">
        <v>280</v>
      </c>
      <c r="R44" s="1" t="s">
        <v>362</v>
      </c>
      <c r="S44" s="1" t="s">
        <v>361</v>
      </c>
      <c r="T44" s="1" t="s">
        <v>428</v>
      </c>
      <c r="U44">
        <v>3070000</v>
      </c>
      <c r="V44" s="16">
        <v>2</v>
      </c>
    </row>
    <row r="45" spans="16:22">
      <c r="P45" s="1" t="s">
        <v>229</v>
      </c>
      <c r="Q45" s="1" t="s">
        <v>280</v>
      </c>
      <c r="R45" s="1" t="s">
        <v>345</v>
      </c>
      <c r="S45" s="1" t="s">
        <v>346</v>
      </c>
      <c r="T45" s="1" t="s">
        <v>428</v>
      </c>
      <c r="U45">
        <v>4750000</v>
      </c>
      <c r="V45" s="16">
        <v>1.5</v>
      </c>
    </row>
    <row r="46" spans="16:22">
      <c r="P46" s="1" t="s">
        <v>231</v>
      </c>
      <c r="Q46" s="1" t="s">
        <v>280</v>
      </c>
      <c r="R46" s="1" t="s">
        <v>348</v>
      </c>
      <c r="S46" s="1" t="s">
        <v>349</v>
      </c>
      <c r="T46" s="1" t="s">
        <v>428</v>
      </c>
      <c r="U46">
        <v>4180000</v>
      </c>
      <c r="V46" s="16">
        <v>1</v>
      </c>
    </row>
    <row r="47" spans="16:22">
      <c r="P47" s="1" t="s">
        <v>240</v>
      </c>
      <c r="Q47" s="1" t="s">
        <v>280</v>
      </c>
      <c r="R47" s="1" t="s">
        <v>363</v>
      </c>
      <c r="S47" s="1" t="s">
        <v>364</v>
      </c>
      <c r="T47" s="1" t="s">
        <v>428</v>
      </c>
      <c r="U47">
        <v>2010000</v>
      </c>
      <c r="V47" s="16">
        <v>1</v>
      </c>
    </row>
    <row r="48" spans="16:22">
      <c r="P48" s="1" t="s">
        <v>232</v>
      </c>
      <c r="Q48" s="1" t="s">
        <v>280</v>
      </c>
      <c r="R48" s="1" t="s">
        <v>350</v>
      </c>
      <c r="S48" s="1" t="s">
        <v>349</v>
      </c>
      <c r="T48" s="1" t="s">
        <v>428</v>
      </c>
      <c r="U48">
        <v>500000</v>
      </c>
      <c r="V48" s="16">
        <v>0</v>
      </c>
    </row>
    <row r="49" spans="16:22">
      <c r="P49" s="1" t="s">
        <v>236</v>
      </c>
      <c r="Q49" s="1" t="s">
        <v>280</v>
      </c>
      <c r="R49" s="1" t="s">
        <v>357</v>
      </c>
      <c r="S49" s="1" t="s">
        <v>358</v>
      </c>
      <c r="T49" s="1" t="s">
        <v>428</v>
      </c>
      <c r="U49">
        <v>1140000</v>
      </c>
      <c r="V49" s="16">
        <v>0</v>
      </c>
    </row>
    <row r="50" spans="16:22">
      <c r="P50" s="1" t="s">
        <v>238</v>
      </c>
      <c r="Q50" s="1" t="s">
        <v>280</v>
      </c>
      <c r="R50" s="1" t="s">
        <v>360</v>
      </c>
      <c r="S50" s="1" t="s">
        <v>361</v>
      </c>
      <c r="T50" s="1" t="s">
        <v>428</v>
      </c>
      <c r="U50">
        <v>1930000</v>
      </c>
      <c r="V50" s="16">
        <v>0</v>
      </c>
    </row>
    <row r="51" spans="16:22">
      <c r="P51" s="1" t="s">
        <v>246</v>
      </c>
      <c r="Q51" s="1" t="s">
        <v>281</v>
      </c>
      <c r="R51" s="1" t="s">
        <v>375</v>
      </c>
      <c r="S51" s="1" t="s">
        <v>374</v>
      </c>
      <c r="T51" s="1" t="s">
        <v>428</v>
      </c>
      <c r="U51">
        <v>4930000</v>
      </c>
      <c r="V51" s="16">
        <v>3.25</v>
      </c>
    </row>
    <row r="52" spans="16:22">
      <c r="P52" s="1" t="s">
        <v>251</v>
      </c>
      <c r="Q52" s="1" t="s">
        <v>281</v>
      </c>
      <c r="R52" s="1" t="s">
        <v>384</v>
      </c>
      <c r="S52" s="1" t="s">
        <v>385</v>
      </c>
      <c r="T52" s="1" t="s">
        <v>428</v>
      </c>
      <c r="U52">
        <v>3110000</v>
      </c>
      <c r="V52" s="16">
        <v>3</v>
      </c>
    </row>
    <row r="53" spans="16:22">
      <c r="P53" s="1" t="s">
        <v>259</v>
      </c>
      <c r="Q53" s="1" t="s">
        <v>281</v>
      </c>
      <c r="R53" s="1" t="s">
        <v>398</v>
      </c>
      <c r="S53" s="1" t="s">
        <v>399</v>
      </c>
      <c r="T53" s="1" t="s">
        <v>428</v>
      </c>
      <c r="U53">
        <v>4210000</v>
      </c>
      <c r="V53" s="16">
        <v>2.75</v>
      </c>
    </row>
    <row r="54" spans="16:22">
      <c r="P54" s="1" t="s">
        <v>260</v>
      </c>
      <c r="Q54" s="1" t="s">
        <v>281</v>
      </c>
      <c r="R54" s="1" t="s">
        <v>400</v>
      </c>
      <c r="S54" s="1" t="s">
        <v>390</v>
      </c>
      <c r="T54" s="1" t="s">
        <v>428</v>
      </c>
      <c r="U54">
        <v>3140000</v>
      </c>
      <c r="V54" s="16">
        <v>2.25</v>
      </c>
    </row>
    <row r="55" spans="16:22">
      <c r="P55" s="1" t="s">
        <v>249</v>
      </c>
      <c r="Q55" s="1" t="s">
        <v>281</v>
      </c>
      <c r="R55" s="1" t="s">
        <v>380</v>
      </c>
      <c r="S55" s="1" t="s">
        <v>381</v>
      </c>
      <c r="T55" s="1" t="s">
        <v>428</v>
      </c>
      <c r="U55">
        <v>4490000</v>
      </c>
      <c r="V55" s="16">
        <v>1.5</v>
      </c>
    </row>
    <row r="56" spans="16:22">
      <c r="P56" s="1" t="s">
        <v>252</v>
      </c>
      <c r="Q56" s="1" t="s">
        <v>281</v>
      </c>
      <c r="R56" s="1" t="s">
        <v>386</v>
      </c>
      <c r="S56" s="1" t="s">
        <v>372</v>
      </c>
      <c r="T56" s="1" t="s">
        <v>428</v>
      </c>
      <c r="U56">
        <v>2660000</v>
      </c>
      <c r="V56" s="16">
        <v>1.5</v>
      </c>
    </row>
    <row r="57" spans="16:22">
      <c r="P57" s="1" t="s">
        <v>254</v>
      </c>
      <c r="Q57" s="1" t="s">
        <v>281</v>
      </c>
      <c r="R57" s="1" t="s">
        <v>389</v>
      </c>
      <c r="S57" s="1" t="s">
        <v>390</v>
      </c>
      <c r="T57" s="1" t="s">
        <v>428</v>
      </c>
      <c r="U57">
        <v>1350000</v>
      </c>
      <c r="V57" s="16">
        <v>0.5</v>
      </c>
    </row>
    <row r="58" spans="16:22">
      <c r="P58" s="1" t="s">
        <v>258</v>
      </c>
      <c r="Q58" s="1" t="s">
        <v>281</v>
      </c>
      <c r="R58" s="1" t="s">
        <v>397</v>
      </c>
      <c r="S58" s="1" t="s">
        <v>379</v>
      </c>
      <c r="T58" s="1" t="s">
        <v>428</v>
      </c>
      <c r="U58">
        <v>2710000</v>
      </c>
      <c r="V58" s="16">
        <v>0.5</v>
      </c>
    </row>
    <row r="59" spans="16:22">
      <c r="P59" s="1" t="s">
        <v>431</v>
      </c>
      <c r="Q59" s="1" t="s">
        <v>281</v>
      </c>
      <c r="R59" s="1" t="s">
        <v>371</v>
      </c>
      <c r="S59" s="1" t="s">
        <v>372</v>
      </c>
      <c r="T59" s="1" t="s">
        <v>428</v>
      </c>
      <c r="U59">
        <v>2550000</v>
      </c>
      <c r="V59" s="16">
        <v>0</v>
      </c>
    </row>
    <row r="60" spans="16:22">
      <c r="P60" s="1" t="s">
        <v>245</v>
      </c>
      <c r="Q60" s="1" t="s">
        <v>281</v>
      </c>
      <c r="R60" s="1" t="s">
        <v>373</v>
      </c>
      <c r="S60" s="1" t="s">
        <v>374</v>
      </c>
      <c r="T60" s="1" t="s">
        <v>428</v>
      </c>
      <c r="U60">
        <v>1810000</v>
      </c>
      <c r="V60" s="16">
        <v>0</v>
      </c>
    </row>
    <row r="61" spans="16:22">
      <c r="P61" s="1" t="s">
        <v>247</v>
      </c>
      <c r="Q61" s="1" t="s">
        <v>281</v>
      </c>
      <c r="R61" s="1" t="s">
        <v>376</v>
      </c>
      <c r="S61" s="1" t="s">
        <v>377</v>
      </c>
      <c r="T61" s="1" t="s">
        <v>428</v>
      </c>
      <c r="U61">
        <v>1050000</v>
      </c>
      <c r="V61" s="16">
        <v>0</v>
      </c>
    </row>
    <row r="62" spans="16:22">
      <c r="P62" s="1" t="s">
        <v>248</v>
      </c>
      <c r="Q62" s="1" t="s">
        <v>281</v>
      </c>
      <c r="R62" s="1" t="s">
        <v>378</v>
      </c>
      <c r="S62" s="1" t="s">
        <v>379</v>
      </c>
      <c r="T62" s="1" t="s">
        <v>428</v>
      </c>
      <c r="U62">
        <v>1040000</v>
      </c>
      <c r="V62" s="16">
        <v>0</v>
      </c>
    </row>
    <row r="63" spans="16:22">
      <c r="P63" s="1" t="s">
        <v>250</v>
      </c>
      <c r="Q63" s="1" t="s">
        <v>281</v>
      </c>
      <c r="R63" s="1" t="s">
        <v>382</v>
      </c>
      <c r="S63" s="1" t="s">
        <v>383</v>
      </c>
      <c r="T63" s="1" t="s">
        <v>428</v>
      </c>
      <c r="U63">
        <v>800000</v>
      </c>
      <c r="V63" s="16">
        <v>0</v>
      </c>
    </row>
    <row r="64" spans="16:22">
      <c r="P64" s="1" t="s">
        <v>253</v>
      </c>
      <c r="Q64" s="1" t="s">
        <v>281</v>
      </c>
      <c r="R64" s="1" t="s">
        <v>387</v>
      </c>
      <c r="S64" s="1" t="s">
        <v>388</v>
      </c>
      <c r="T64" s="1" t="s">
        <v>428</v>
      </c>
      <c r="U64">
        <v>3090000</v>
      </c>
      <c r="V64" s="16">
        <v>0</v>
      </c>
    </row>
    <row r="65" spans="16:22">
      <c r="P65" s="1" t="s">
        <v>255</v>
      </c>
      <c r="Q65" s="1" t="s">
        <v>281</v>
      </c>
      <c r="R65" s="1" t="s">
        <v>391</v>
      </c>
      <c r="S65" s="1" t="s">
        <v>392</v>
      </c>
      <c r="T65" s="1" t="s">
        <v>428</v>
      </c>
      <c r="U65">
        <v>1740000</v>
      </c>
      <c r="V65" s="16">
        <v>0</v>
      </c>
    </row>
    <row r="66" spans="16:22">
      <c r="P66" s="1" t="s">
        <v>256</v>
      </c>
      <c r="Q66" s="1" t="s">
        <v>281</v>
      </c>
      <c r="R66" s="1" t="s">
        <v>393</v>
      </c>
      <c r="S66" s="1" t="s">
        <v>394</v>
      </c>
      <c r="T66" s="1" t="s">
        <v>428</v>
      </c>
      <c r="U66">
        <v>2440000</v>
      </c>
      <c r="V66" s="16">
        <v>0</v>
      </c>
    </row>
    <row r="67" spans="16:22">
      <c r="P67" s="1" t="s">
        <v>257</v>
      </c>
      <c r="Q67" s="1" t="s">
        <v>281</v>
      </c>
      <c r="R67" s="1" t="s">
        <v>395</v>
      </c>
      <c r="S67" s="1" t="s">
        <v>396</v>
      </c>
      <c r="T67" s="1" t="s">
        <v>428</v>
      </c>
      <c r="U67">
        <v>3430000</v>
      </c>
      <c r="V67" s="16">
        <v>0</v>
      </c>
    </row>
    <row r="68" spans="16:22">
      <c r="P68" s="1" t="s">
        <v>261</v>
      </c>
      <c r="Q68" s="1" t="s">
        <v>281</v>
      </c>
      <c r="R68" s="1" t="s">
        <v>401</v>
      </c>
      <c r="S68" s="1" t="s">
        <v>383</v>
      </c>
      <c r="T68" s="1" t="s">
        <v>428</v>
      </c>
      <c r="U68">
        <v>2070000</v>
      </c>
      <c r="V68" s="16">
        <v>0</v>
      </c>
    </row>
    <row r="69" spans="16:22">
      <c r="P69" s="1" t="s">
        <v>271</v>
      </c>
      <c r="Q69" s="1" t="s">
        <v>282</v>
      </c>
      <c r="R69" s="1" t="s">
        <v>420</v>
      </c>
      <c r="S69" s="1" t="s">
        <v>421</v>
      </c>
      <c r="T69" s="1" t="s">
        <v>428</v>
      </c>
      <c r="U69">
        <v>3210000</v>
      </c>
      <c r="V69" s="16">
        <v>4.5</v>
      </c>
    </row>
    <row r="70" spans="16:22">
      <c r="P70" s="1" t="s">
        <v>266</v>
      </c>
      <c r="Q70" s="1" t="s">
        <v>282</v>
      </c>
      <c r="R70" s="1" t="s">
        <v>412</v>
      </c>
      <c r="S70" s="1" t="s">
        <v>413</v>
      </c>
      <c r="T70" s="1" t="s">
        <v>428</v>
      </c>
      <c r="U70">
        <v>4310000</v>
      </c>
      <c r="V70" s="16">
        <v>3.5</v>
      </c>
    </row>
    <row r="71" spans="16:22">
      <c r="P71" s="1" t="s">
        <v>267</v>
      </c>
      <c r="Q71" s="1" t="s">
        <v>282</v>
      </c>
      <c r="R71" s="1" t="s">
        <v>414</v>
      </c>
      <c r="S71" s="1" t="s">
        <v>413</v>
      </c>
      <c r="T71" s="1" t="s">
        <v>428</v>
      </c>
      <c r="U71">
        <v>4220000</v>
      </c>
      <c r="V71" s="16">
        <v>3.1666666666666665</v>
      </c>
    </row>
    <row r="72" spans="16:22">
      <c r="P72" s="1" t="s">
        <v>270</v>
      </c>
      <c r="Q72" s="1" t="s">
        <v>282</v>
      </c>
      <c r="R72" s="1" t="s">
        <v>419</v>
      </c>
      <c r="S72" s="1" t="s">
        <v>409</v>
      </c>
      <c r="T72" s="1" t="s">
        <v>428</v>
      </c>
      <c r="U72">
        <v>850000</v>
      </c>
      <c r="V72" s="16">
        <v>3</v>
      </c>
    </row>
    <row r="73" spans="16:22">
      <c r="P73" s="1" t="s">
        <v>262</v>
      </c>
      <c r="Q73" s="1" t="s">
        <v>282</v>
      </c>
      <c r="R73" s="1" t="s">
        <v>404</v>
      </c>
      <c r="S73" s="1" t="s">
        <v>405</v>
      </c>
      <c r="T73" s="1" t="s">
        <v>428</v>
      </c>
      <c r="U73">
        <v>130000</v>
      </c>
      <c r="V73" s="16">
        <v>2.5</v>
      </c>
    </row>
    <row r="74" spans="16:22">
      <c r="P74" s="1" t="s">
        <v>273</v>
      </c>
      <c r="Q74" s="1" t="s">
        <v>282</v>
      </c>
      <c r="R74" s="1" t="s">
        <v>423</v>
      </c>
      <c r="S74" s="1" t="s">
        <v>411</v>
      </c>
      <c r="T74" s="1" t="s">
        <v>428</v>
      </c>
      <c r="U74">
        <v>4340000</v>
      </c>
      <c r="V74" s="16">
        <v>2.25</v>
      </c>
    </row>
    <row r="75" spans="16:22">
      <c r="P75" s="1" t="s">
        <v>263</v>
      </c>
      <c r="Q75" s="1" t="s">
        <v>282</v>
      </c>
      <c r="R75" s="1" t="s">
        <v>406</v>
      </c>
      <c r="S75" s="1" t="s">
        <v>407</v>
      </c>
      <c r="T75" s="1" t="s">
        <v>428</v>
      </c>
      <c r="U75">
        <v>4000000</v>
      </c>
      <c r="V75" s="16">
        <v>0.5</v>
      </c>
    </row>
    <row r="76" spans="16:22">
      <c r="P76" s="1" t="s">
        <v>432</v>
      </c>
      <c r="Q76" s="1" t="s">
        <v>282</v>
      </c>
      <c r="R76" s="1" t="s">
        <v>402</v>
      </c>
      <c r="S76" s="1" t="s">
        <v>403</v>
      </c>
      <c r="T76" s="1" t="s">
        <v>428</v>
      </c>
      <c r="U76">
        <v>1500000</v>
      </c>
      <c r="V76" s="16">
        <v>0</v>
      </c>
    </row>
    <row r="77" spans="16:22">
      <c r="P77" s="1" t="s">
        <v>264</v>
      </c>
      <c r="Q77" s="1" t="s">
        <v>282</v>
      </c>
      <c r="R77" s="1" t="s">
        <v>408</v>
      </c>
      <c r="S77" s="1" t="s">
        <v>409</v>
      </c>
      <c r="T77" s="1" t="s">
        <v>428</v>
      </c>
      <c r="U77">
        <v>2880000</v>
      </c>
      <c r="V77" s="16">
        <v>0</v>
      </c>
    </row>
    <row r="78" spans="16:22">
      <c r="P78" s="1" t="s">
        <v>265</v>
      </c>
      <c r="Q78" s="1" t="s">
        <v>282</v>
      </c>
      <c r="R78" s="1" t="s">
        <v>410</v>
      </c>
      <c r="S78" s="1" t="s">
        <v>411</v>
      </c>
      <c r="T78" s="1" t="s">
        <v>428</v>
      </c>
      <c r="U78">
        <v>3630000</v>
      </c>
      <c r="V78" s="16">
        <v>0</v>
      </c>
    </row>
    <row r="79" spans="16:22">
      <c r="P79" s="1" t="s">
        <v>268</v>
      </c>
      <c r="Q79" s="1" t="s">
        <v>282</v>
      </c>
      <c r="R79" s="1" t="s">
        <v>415</v>
      </c>
      <c r="S79" s="1" t="s">
        <v>416</v>
      </c>
      <c r="T79" s="1" t="s">
        <v>428</v>
      </c>
      <c r="U79">
        <v>160000</v>
      </c>
      <c r="V79" s="16">
        <v>0</v>
      </c>
    </row>
    <row r="80" spans="16:22">
      <c r="P80" s="1" t="s">
        <v>269</v>
      </c>
      <c r="Q80" s="1" t="s">
        <v>282</v>
      </c>
      <c r="R80" s="1" t="s">
        <v>417</v>
      </c>
      <c r="S80" s="1" t="s">
        <v>418</v>
      </c>
      <c r="T80" s="1" t="s">
        <v>428</v>
      </c>
      <c r="U80">
        <v>250000</v>
      </c>
      <c r="V80" s="16">
        <v>0</v>
      </c>
    </row>
    <row r="81" spans="16:22">
      <c r="P81" s="1" t="s">
        <v>272</v>
      </c>
      <c r="Q81" s="1" t="s">
        <v>282</v>
      </c>
      <c r="R81" s="1" t="s">
        <v>422</v>
      </c>
      <c r="S81" s="1" t="s">
        <v>416</v>
      </c>
      <c r="T81" s="1" t="s">
        <v>428</v>
      </c>
      <c r="U81">
        <v>3880000</v>
      </c>
      <c r="V81" s="16">
        <v>0</v>
      </c>
    </row>
    <row r="82" spans="16:22">
      <c r="P82" s="1" t="s">
        <v>274</v>
      </c>
      <c r="Q82" s="1" t="s">
        <v>282</v>
      </c>
      <c r="R82" s="1" t="s">
        <v>424</v>
      </c>
      <c r="S82" s="1" t="s">
        <v>405</v>
      </c>
      <c r="T82" s="1" t="s">
        <v>428</v>
      </c>
      <c r="U82">
        <v>1850000</v>
      </c>
      <c r="V82" s="16">
        <v>0</v>
      </c>
    </row>
    <row r="83" spans="16:22">
      <c r="P83" s="1" t="s">
        <v>275</v>
      </c>
      <c r="Q83" s="1" t="s">
        <v>282</v>
      </c>
      <c r="R83" s="1" t="s">
        <v>425</v>
      </c>
      <c r="S83" s="1" t="s">
        <v>405</v>
      </c>
      <c r="T83" s="1" t="s">
        <v>428</v>
      </c>
      <c r="U83">
        <v>4770000</v>
      </c>
      <c r="V83" s="16">
        <v>0</v>
      </c>
    </row>
    <row r="84" spans="16:22">
      <c r="P84" s="1" t="s">
        <v>276</v>
      </c>
      <c r="Q84" s="1" t="s">
        <v>282</v>
      </c>
      <c r="R84" s="1" t="s">
        <v>426</v>
      </c>
      <c r="S84" s="1" t="s">
        <v>407</v>
      </c>
      <c r="T84" s="1" t="s">
        <v>428</v>
      </c>
      <c r="U84">
        <v>1970000</v>
      </c>
      <c r="V84" s="16">
        <v>0</v>
      </c>
    </row>
    <row r="85" spans="16:22">
      <c r="P85" s="1" t="s">
        <v>277</v>
      </c>
      <c r="Q85" s="1" t="s">
        <v>282</v>
      </c>
      <c r="R85" s="1" t="s">
        <v>427</v>
      </c>
      <c r="S85" s="1" t="s">
        <v>413</v>
      </c>
      <c r="T85" s="1" t="s">
        <v>428</v>
      </c>
      <c r="U85">
        <v>1090000</v>
      </c>
      <c r="V85" s="16">
        <v>0</v>
      </c>
    </row>
  </sheetData>
  <sortState ref="A9:A12">
    <sortCondition descending="1" ref="A9"/>
  </sortState>
  <phoneticPr fontId="1" type="noConversion"/>
  <conditionalFormatting sqref="A2:F4 A1:C1 E1:F1">
    <cfRule type="expression" dxfId="15" priority="2">
      <formula>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8" r:id="rId3" name="CommandButton1">
          <controlPr defaultSize="0" autoLine="0" autoPict="0" r:id="rId4">
            <anchor moveWithCells="1">
              <from>
                <xdr:col>9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6388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92"/>
  <sheetViews>
    <sheetView zoomScaleNormal="100" workbookViewId="0">
      <selection activeCell="B31" sqref="B31"/>
    </sheetView>
  </sheetViews>
  <sheetFormatPr defaultRowHeight="16.5"/>
  <sheetData>
    <row r="1" spans="1:8">
      <c r="A1" s="34" t="s">
        <v>770</v>
      </c>
      <c r="B1" s="34" t="s">
        <v>771</v>
      </c>
      <c r="C1" s="34" t="s">
        <v>133</v>
      </c>
      <c r="D1" s="34" t="s">
        <v>134</v>
      </c>
      <c r="E1" s="34" t="s">
        <v>773</v>
      </c>
      <c r="F1" s="35" t="s">
        <v>780</v>
      </c>
      <c r="G1" s="36" t="s">
        <v>934</v>
      </c>
      <c r="H1" s="37" t="s">
        <v>772</v>
      </c>
    </row>
    <row r="2" spans="1:8">
      <c r="A2" s="39" t="s">
        <v>782</v>
      </c>
      <c r="B2" s="39" t="s">
        <v>530</v>
      </c>
      <c r="C2" s="39" t="s">
        <v>783</v>
      </c>
      <c r="D2" s="39" t="s">
        <v>544</v>
      </c>
      <c r="E2" s="39" t="s">
        <v>784</v>
      </c>
      <c r="F2" s="39"/>
      <c r="G2" s="40">
        <v>2200000</v>
      </c>
      <c r="H2" s="41"/>
    </row>
    <row r="3" spans="1:8">
      <c r="A3" s="42" t="s">
        <v>199</v>
      </c>
      <c r="B3" s="43" t="s">
        <v>530</v>
      </c>
      <c r="C3" s="44" t="s">
        <v>785</v>
      </c>
      <c r="D3" s="43" t="s">
        <v>544</v>
      </c>
      <c r="E3" s="43" t="s">
        <v>786</v>
      </c>
      <c r="F3" s="43"/>
      <c r="G3" s="40">
        <v>4430000</v>
      </c>
      <c r="H3" s="41"/>
    </row>
    <row r="4" spans="1:8">
      <c r="A4" s="42" t="s">
        <v>200</v>
      </c>
      <c r="B4" s="43" t="s">
        <v>530</v>
      </c>
      <c r="C4" s="43" t="s">
        <v>787</v>
      </c>
      <c r="D4" s="43" t="s">
        <v>545</v>
      </c>
      <c r="E4" s="43" t="s">
        <v>788</v>
      </c>
      <c r="F4" s="43"/>
      <c r="G4" s="40">
        <v>2200000</v>
      </c>
      <c r="H4" s="41"/>
    </row>
    <row r="5" spans="1:8">
      <c r="A5" s="42" t="s">
        <v>201</v>
      </c>
      <c r="B5" s="43" t="s">
        <v>530</v>
      </c>
      <c r="C5" s="43" t="s">
        <v>789</v>
      </c>
      <c r="D5" s="43" t="s">
        <v>545</v>
      </c>
      <c r="E5" s="43" t="s">
        <v>790</v>
      </c>
      <c r="F5" s="43"/>
      <c r="G5" s="40">
        <v>4430000</v>
      </c>
      <c r="H5" s="41"/>
    </row>
    <row r="6" spans="1:8">
      <c r="A6" s="42" t="s">
        <v>202</v>
      </c>
      <c r="B6" s="43" t="s">
        <v>530</v>
      </c>
      <c r="C6" s="43" t="s">
        <v>791</v>
      </c>
      <c r="D6" s="43" t="s">
        <v>546</v>
      </c>
      <c r="E6" s="43" t="s">
        <v>792</v>
      </c>
      <c r="F6" s="43"/>
      <c r="G6" s="40">
        <v>2250000</v>
      </c>
      <c r="H6" s="41"/>
    </row>
    <row r="7" spans="1:8">
      <c r="A7" s="42" t="s">
        <v>203</v>
      </c>
      <c r="B7" s="43" t="s">
        <v>530</v>
      </c>
      <c r="C7" s="43" t="s">
        <v>793</v>
      </c>
      <c r="D7" s="43" t="s">
        <v>547</v>
      </c>
      <c r="E7" s="43" t="s">
        <v>794</v>
      </c>
      <c r="F7" s="43"/>
      <c r="G7" s="40">
        <v>2740000</v>
      </c>
      <c r="H7" s="41"/>
    </row>
    <row r="8" spans="1:8">
      <c r="A8" s="42" t="s">
        <v>204</v>
      </c>
      <c r="B8" s="43" t="s">
        <v>530</v>
      </c>
      <c r="C8" s="43" t="s">
        <v>154</v>
      </c>
      <c r="D8" s="43" t="s">
        <v>547</v>
      </c>
      <c r="E8" s="43" t="s">
        <v>795</v>
      </c>
      <c r="F8" s="43"/>
      <c r="G8" s="40">
        <v>2960000</v>
      </c>
      <c r="H8" s="41"/>
    </row>
    <row r="9" spans="1:8">
      <c r="A9" s="42" t="s">
        <v>205</v>
      </c>
      <c r="B9" s="43" t="s">
        <v>530</v>
      </c>
      <c r="C9" s="43" t="s">
        <v>796</v>
      </c>
      <c r="D9" s="43" t="s">
        <v>524</v>
      </c>
      <c r="E9" s="43" t="s">
        <v>797</v>
      </c>
      <c r="F9" s="43"/>
      <c r="G9" s="40">
        <v>910000</v>
      </c>
      <c r="H9" s="41"/>
    </row>
    <row r="10" spans="1:8">
      <c r="A10" s="42" t="s">
        <v>206</v>
      </c>
      <c r="B10" s="43" t="s">
        <v>530</v>
      </c>
      <c r="C10" s="43" t="s">
        <v>798</v>
      </c>
      <c r="D10" s="43" t="s">
        <v>524</v>
      </c>
      <c r="E10" s="43" t="s">
        <v>799</v>
      </c>
      <c r="F10" s="43"/>
      <c r="G10" s="40">
        <v>3130000</v>
      </c>
      <c r="H10" s="41"/>
    </row>
    <row r="11" spans="1:8">
      <c r="A11" s="42" t="s">
        <v>207</v>
      </c>
      <c r="B11" s="43" t="s">
        <v>530</v>
      </c>
      <c r="C11" s="43" t="s">
        <v>774</v>
      </c>
      <c r="D11" s="43" t="s">
        <v>548</v>
      </c>
      <c r="E11" s="43" t="s">
        <v>775</v>
      </c>
      <c r="F11" s="43"/>
      <c r="G11" s="40">
        <v>1200000</v>
      </c>
      <c r="H11" s="41"/>
    </row>
    <row r="12" spans="1:8">
      <c r="A12" s="42" t="s">
        <v>208</v>
      </c>
      <c r="B12" s="43" t="s">
        <v>530</v>
      </c>
      <c r="C12" s="43" t="s">
        <v>298</v>
      </c>
      <c r="D12" s="43" t="s">
        <v>543</v>
      </c>
      <c r="E12" s="43" t="s">
        <v>800</v>
      </c>
      <c r="F12" s="43"/>
      <c r="G12" s="40">
        <v>570000</v>
      </c>
      <c r="H12" s="41"/>
    </row>
    <row r="13" spans="1:8">
      <c r="A13" s="42"/>
      <c r="B13" s="43" t="s">
        <v>530</v>
      </c>
      <c r="C13" s="43" t="s">
        <v>801</v>
      </c>
      <c r="D13" s="43" t="s">
        <v>543</v>
      </c>
      <c r="E13" s="43" t="s">
        <v>802</v>
      </c>
      <c r="F13" s="43"/>
      <c r="G13" s="40">
        <v>140000</v>
      </c>
      <c r="H13" s="41"/>
    </row>
    <row r="14" spans="1:8">
      <c r="A14" s="42"/>
      <c r="B14" s="43" t="s">
        <v>530</v>
      </c>
      <c r="C14" s="43" t="s">
        <v>803</v>
      </c>
      <c r="D14" s="43" t="s">
        <v>520</v>
      </c>
      <c r="E14" s="43" t="s">
        <v>804</v>
      </c>
      <c r="F14" s="43"/>
      <c r="G14" s="40">
        <v>3530000</v>
      </c>
      <c r="H14" s="41"/>
    </row>
    <row r="15" spans="1:8">
      <c r="A15" s="42"/>
      <c r="B15" s="43" t="s">
        <v>530</v>
      </c>
      <c r="C15" s="43" t="s">
        <v>805</v>
      </c>
      <c r="D15" s="43" t="s">
        <v>523</v>
      </c>
      <c r="E15" s="43" t="s">
        <v>806</v>
      </c>
      <c r="F15" s="43"/>
      <c r="G15" s="40">
        <v>180000</v>
      </c>
      <c r="H15" s="41"/>
    </row>
    <row r="16" spans="1:8">
      <c r="A16" s="42"/>
      <c r="B16" s="43" t="s">
        <v>530</v>
      </c>
      <c r="C16" s="43" t="s">
        <v>807</v>
      </c>
      <c r="D16" s="43" t="s">
        <v>549</v>
      </c>
      <c r="E16" s="43" t="s">
        <v>808</v>
      </c>
      <c r="F16" s="43"/>
      <c r="G16" s="40">
        <v>2660000</v>
      </c>
      <c r="H16" s="41"/>
    </row>
    <row r="17" spans="1:8">
      <c r="A17" s="42"/>
      <c r="B17" s="43" t="s">
        <v>530</v>
      </c>
      <c r="C17" s="43" t="s">
        <v>809</v>
      </c>
      <c r="D17" s="43" t="s">
        <v>550</v>
      </c>
      <c r="E17" s="43" t="s">
        <v>810</v>
      </c>
      <c r="F17" s="43"/>
      <c r="G17" s="40">
        <v>2550000</v>
      </c>
      <c r="H17" s="41"/>
    </row>
    <row r="18" spans="1:8">
      <c r="A18" s="42"/>
      <c r="B18" s="43" t="s">
        <v>531</v>
      </c>
      <c r="C18" s="43" t="s">
        <v>811</v>
      </c>
      <c r="D18" s="43" t="s">
        <v>519</v>
      </c>
      <c r="E18" s="43" t="s">
        <v>812</v>
      </c>
      <c r="F18" s="43"/>
      <c r="G18" s="40">
        <v>650000</v>
      </c>
      <c r="H18" s="41"/>
    </row>
    <row r="19" spans="1:8">
      <c r="A19" s="42"/>
      <c r="B19" s="43" t="s">
        <v>531</v>
      </c>
      <c r="C19" s="43" t="s">
        <v>813</v>
      </c>
      <c r="D19" s="43" t="s">
        <v>551</v>
      </c>
      <c r="E19" s="43" t="s">
        <v>814</v>
      </c>
      <c r="F19" s="43"/>
      <c r="G19" s="40">
        <v>200000</v>
      </c>
      <c r="H19" s="41"/>
    </row>
    <row r="20" spans="1:8">
      <c r="A20" s="42" t="s">
        <v>209</v>
      </c>
      <c r="B20" s="43" t="s">
        <v>531</v>
      </c>
      <c r="C20" s="43" t="s">
        <v>776</v>
      </c>
      <c r="D20" s="43" t="s">
        <v>536</v>
      </c>
      <c r="E20" s="43" t="s">
        <v>777</v>
      </c>
      <c r="F20" s="43"/>
      <c r="G20" s="40">
        <v>4810000</v>
      </c>
      <c r="H20" s="41"/>
    </row>
    <row r="21" spans="1:8">
      <c r="A21" s="42" t="s">
        <v>210</v>
      </c>
      <c r="B21" s="43" t="s">
        <v>531</v>
      </c>
      <c r="C21" s="43" t="s">
        <v>320</v>
      </c>
      <c r="D21" s="43" t="s">
        <v>521</v>
      </c>
      <c r="E21" s="43" t="s">
        <v>815</v>
      </c>
      <c r="F21" s="43"/>
      <c r="G21" s="40">
        <v>4170000</v>
      </c>
      <c r="H21" s="41"/>
    </row>
    <row r="22" spans="1:8">
      <c r="A22" s="42" t="s">
        <v>211</v>
      </c>
      <c r="B22" s="43" t="s">
        <v>531</v>
      </c>
      <c r="C22" s="43" t="s">
        <v>816</v>
      </c>
      <c r="D22" s="43" t="s">
        <v>521</v>
      </c>
      <c r="E22" s="43" t="s">
        <v>817</v>
      </c>
      <c r="F22" s="43"/>
      <c r="G22" s="40">
        <v>4070000</v>
      </c>
      <c r="H22" s="41"/>
    </row>
    <row r="23" spans="1:8">
      <c r="A23" s="42" t="s">
        <v>212</v>
      </c>
      <c r="B23" s="43" t="s">
        <v>531</v>
      </c>
      <c r="C23" s="43" t="s">
        <v>818</v>
      </c>
      <c r="D23" s="43" t="s">
        <v>552</v>
      </c>
      <c r="E23" s="43" t="s">
        <v>819</v>
      </c>
      <c r="F23" s="43"/>
      <c r="G23" s="40">
        <v>1240000</v>
      </c>
      <c r="H23" s="41"/>
    </row>
    <row r="24" spans="1:8">
      <c r="A24" s="42" t="s">
        <v>213</v>
      </c>
      <c r="B24" s="43" t="s">
        <v>531</v>
      </c>
      <c r="C24" s="43" t="s">
        <v>325</v>
      </c>
      <c r="D24" s="43" t="s">
        <v>552</v>
      </c>
      <c r="E24" s="43" t="s">
        <v>820</v>
      </c>
      <c r="F24" s="43"/>
      <c r="G24" s="40">
        <v>750000</v>
      </c>
      <c r="H24" s="41"/>
    </row>
    <row r="25" spans="1:8">
      <c r="A25" s="42" t="s">
        <v>517</v>
      </c>
      <c r="B25" s="43" t="s">
        <v>531</v>
      </c>
      <c r="C25" s="43" t="s">
        <v>821</v>
      </c>
      <c r="D25" s="43" t="s">
        <v>553</v>
      </c>
      <c r="E25" s="43" t="s">
        <v>935</v>
      </c>
      <c r="F25" s="43"/>
      <c r="G25" s="40">
        <v>1830000</v>
      </c>
      <c r="H25" s="41"/>
    </row>
    <row r="26" spans="1:8">
      <c r="A26" s="42" t="s">
        <v>214</v>
      </c>
      <c r="B26" s="43" t="s">
        <v>531</v>
      </c>
      <c r="C26" s="43" t="s">
        <v>328</v>
      </c>
      <c r="D26" s="43" t="s">
        <v>505</v>
      </c>
      <c r="E26" s="43" t="s">
        <v>936</v>
      </c>
      <c r="F26" s="43"/>
      <c r="G26" s="40">
        <v>2150000</v>
      </c>
      <c r="H26" s="41"/>
    </row>
    <row r="27" spans="1:8">
      <c r="A27" s="42" t="s">
        <v>215</v>
      </c>
      <c r="B27" s="43" t="s">
        <v>531</v>
      </c>
      <c r="C27" s="43" t="s">
        <v>330</v>
      </c>
      <c r="D27" s="43" t="s">
        <v>505</v>
      </c>
      <c r="E27" s="43" t="s">
        <v>937</v>
      </c>
      <c r="F27" s="43"/>
      <c r="G27" s="40">
        <v>3620000</v>
      </c>
      <c r="H27" s="41"/>
    </row>
    <row r="28" spans="1:8">
      <c r="A28" s="42" t="s">
        <v>216</v>
      </c>
      <c r="B28" s="43" t="s">
        <v>531</v>
      </c>
      <c r="C28" s="43" t="s">
        <v>331</v>
      </c>
      <c r="D28" s="43" t="s">
        <v>554</v>
      </c>
      <c r="E28" s="43" t="s">
        <v>938</v>
      </c>
      <c r="F28" s="43"/>
      <c r="G28" s="40">
        <v>510000</v>
      </c>
      <c r="H28" s="41"/>
    </row>
    <row r="29" spans="1:8">
      <c r="A29" s="42" t="s">
        <v>217</v>
      </c>
      <c r="B29" s="43" t="s">
        <v>531</v>
      </c>
      <c r="C29" s="43" t="s">
        <v>333</v>
      </c>
      <c r="D29" s="43" t="s">
        <v>555</v>
      </c>
      <c r="E29" s="43" t="s">
        <v>939</v>
      </c>
      <c r="F29" s="43"/>
      <c r="G29" s="40">
        <v>1500000</v>
      </c>
      <c r="H29" s="41"/>
    </row>
    <row r="30" spans="1:8">
      <c r="A30" s="42" t="s">
        <v>218</v>
      </c>
      <c r="B30" s="43" t="s">
        <v>531</v>
      </c>
      <c r="C30" s="43" t="s">
        <v>335</v>
      </c>
      <c r="D30" s="43" t="s">
        <v>556</v>
      </c>
      <c r="E30" s="43" t="s">
        <v>940</v>
      </c>
      <c r="F30" s="43"/>
      <c r="G30" s="40">
        <v>4950000</v>
      </c>
      <c r="H30" s="41"/>
    </row>
    <row r="31" spans="1:8">
      <c r="A31" s="42" t="s">
        <v>219</v>
      </c>
      <c r="B31" s="43" t="s">
        <v>531</v>
      </c>
      <c r="C31" s="43" t="s">
        <v>337</v>
      </c>
      <c r="D31" s="43" t="s">
        <v>557</v>
      </c>
      <c r="E31" s="43" t="s">
        <v>941</v>
      </c>
      <c r="F31" s="43"/>
      <c r="G31" s="40">
        <v>4950000</v>
      </c>
      <c r="H31" s="41"/>
    </row>
    <row r="32" spans="1:8">
      <c r="A32" s="42" t="s">
        <v>220</v>
      </c>
      <c r="B32" s="43" t="s">
        <v>531</v>
      </c>
      <c r="C32" s="43" t="s">
        <v>339</v>
      </c>
      <c r="D32" s="43" t="s">
        <v>558</v>
      </c>
      <c r="E32" s="43" t="s">
        <v>942</v>
      </c>
      <c r="F32" s="43"/>
      <c r="G32" s="40">
        <v>2810000</v>
      </c>
      <c r="H32" s="41"/>
    </row>
    <row r="33" spans="1:8">
      <c r="A33" s="42" t="s">
        <v>221</v>
      </c>
      <c r="B33" s="39" t="s">
        <v>532</v>
      </c>
      <c r="C33" s="39" t="s">
        <v>823</v>
      </c>
      <c r="D33" s="39" t="s">
        <v>527</v>
      </c>
      <c r="E33" s="39" t="s">
        <v>824</v>
      </c>
      <c r="F33" s="39"/>
      <c r="G33" s="57">
        <v>4900000</v>
      </c>
      <c r="H33" s="41"/>
    </row>
    <row r="34" spans="1:8">
      <c r="A34" s="42" t="s">
        <v>222</v>
      </c>
      <c r="B34" s="43" t="s">
        <v>532</v>
      </c>
      <c r="C34" s="43" t="s">
        <v>825</v>
      </c>
      <c r="D34" s="43" t="s">
        <v>527</v>
      </c>
      <c r="E34" s="43" t="s">
        <v>826</v>
      </c>
      <c r="F34" s="43"/>
      <c r="G34" s="40">
        <v>1280000</v>
      </c>
      <c r="H34" s="41"/>
    </row>
    <row r="35" spans="1:8">
      <c r="A35" s="42" t="s">
        <v>223</v>
      </c>
      <c r="B35" s="43" t="s">
        <v>532</v>
      </c>
      <c r="C35" s="43" t="s">
        <v>345</v>
      </c>
      <c r="D35" s="43" t="s">
        <v>507</v>
      </c>
      <c r="E35" s="43" t="s">
        <v>827</v>
      </c>
      <c r="F35" s="43"/>
      <c r="G35" s="40">
        <v>4750000</v>
      </c>
      <c r="H35" s="41"/>
    </row>
    <row r="36" spans="1:8">
      <c r="A36" s="42" t="s">
        <v>224</v>
      </c>
      <c r="B36" s="43" t="s">
        <v>532</v>
      </c>
      <c r="C36" s="43" t="s">
        <v>828</v>
      </c>
      <c r="D36" s="43" t="s">
        <v>507</v>
      </c>
      <c r="E36" s="43" t="s">
        <v>943</v>
      </c>
      <c r="F36" s="43"/>
      <c r="G36" s="40">
        <v>2280000</v>
      </c>
      <c r="H36" s="41"/>
    </row>
    <row r="37" spans="1:8">
      <c r="A37" s="42" t="s">
        <v>225</v>
      </c>
      <c r="B37" s="43" t="s">
        <v>532</v>
      </c>
      <c r="C37" s="43" t="s">
        <v>829</v>
      </c>
      <c r="D37" s="43" t="s">
        <v>538</v>
      </c>
      <c r="E37" s="43" t="s">
        <v>830</v>
      </c>
      <c r="F37" s="43"/>
      <c r="G37" s="40">
        <v>4180000</v>
      </c>
      <c r="H37" s="41"/>
    </row>
    <row r="38" spans="1:8">
      <c r="A38" s="42" t="s">
        <v>226</v>
      </c>
      <c r="B38" s="43" t="s">
        <v>532</v>
      </c>
      <c r="C38" s="43" t="s">
        <v>831</v>
      </c>
      <c r="D38" s="43" t="s">
        <v>538</v>
      </c>
      <c r="E38" s="43" t="s">
        <v>944</v>
      </c>
      <c r="F38" s="43"/>
      <c r="G38" s="40">
        <v>500000</v>
      </c>
      <c r="H38" s="41"/>
    </row>
    <row r="39" spans="1:8">
      <c r="A39" s="42" t="s">
        <v>227</v>
      </c>
      <c r="B39" s="43" t="s">
        <v>532</v>
      </c>
      <c r="C39" s="43" t="s">
        <v>351</v>
      </c>
      <c r="D39" s="43" t="s">
        <v>352</v>
      </c>
      <c r="E39" s="43" t="s">
        <v>945</v>
      </c>
      <c r="F39" s="43"/>
      <c r="G39" s="40">
        <v>1120000</v>
      </c>
      <c r="H39" s="41"/>
    </row>
    <row r="40" spans="1:8">
      <c r="A40" s="42" t="s">
        <v>822</v>
      </c>
      <c r="B40" s="43" t="s">
        <v>532</v>
      </c>
      <c r="C40" s="43" t="s">
        <v>778</v>
      </c>
      <c r="D40" s="43" t="s">
        <v>535</v>
      </c>
      <c r="E40" s="43" t="s">
        <v>932</v>
      </c>
      <c r="F40" s="43"/>
      <c r="G40" s="40">
        <v>1850000</v>
      </c>
      <c r="H40" s="41"/>
    </row>
    <row r="41" spans="1:8">
      <c r="A41" s="42" t="s">
        <v>228</v>
      </c>
      <c r="B41" s="43" t="s">
        <v>532</v>
      </c>
      <c r="C41" s="43" t="s">
        <v>832</v>
      </c>
      <c r="D41" s="43" t="s">
        <v>559</v>
      </c>
      <c r="E41" s="43" t="s">
        <v>946</v>
      </c>
      <c r="F41" s="43"/>
      <c r="G41" s="40">
        <v>3900000</v>
      </c>
      <c r="H41" s="41"/>
    </row>
    <row r="42" spans="1:8">
      <c r="A42" s="42" t="s">
        <v>229</v>
      </c>
      <c r="B42" s="43" t="s">
        <v>532</v>
      </c>
      <c r="C42" s="43" t="s">
        <v>357</v>
      </c>
      <c r="D42" s="43" t="s">
        <v>518</v>
      </c>
      <c r="E42" s="43" t="s">
        <v>947</v>
      </c>
      <c r="F42" s="43"/>
      <c r="G42" s="40">
        <v>1140000</v>
      </c>
      <c r="H42" s="41"/>
    </row>
    <row r="43" spans="1:8">
      <c r="A43" s="42" t="s">
        <v>230</v>
      </c>
      <c r="B43" s="43" t="s">
        <v>532</v>
      </c>
      <c r="C43" s="43" t="s">
        <v>833</v>
      </c>
      <c r="D43" s="43" t="s">
        <v>518</v>
      </c>
      <c r="E43" s="43" t="s">
        <v>948</v>
      </c>
      <c r="F43" s="43"/>
      <c r="G43" s="40">
        <v>4470000</v>
      </c>
      <c r="H43" s="41"/>
    </row>
    <row r="44" spans="1:8">
      <c r="A44" s="42" t="s">
        <v>231</v>
      </c>
      <c r="B44" s="43" t="s">
        <v>532</v>
      </c>
      <c r="C44" s="43" t="s">
        <v>834</v>
      </c>
      <c r="D44" s="43" t="s">
        <v>525</v>
      </c>
      <c r="E44" s="43" t="s">
        <v>949</v>
      </c>
      <c r="F44" s="43"/>
      <c r="G44" s="40">
        <v>1930000</v>
      </c>
      <c r="H44" s="41"/>
    </row>
    <row r="45" spans="1:8">
      <c r="A45" s="42" t="s">
        <v>232</v>
      </c>
      <c r="B45" s="43" t="s">
        <v>532</v>
      </c>
      <c r="C45" s="43" t="s">
        <v>835</v>
      </c>
      <c r="D45" s="43" t="s">
        <v>525</v>
      </c>
      <c r="E45" s="43" t="s">
        <v>950</v>
      </c>
      <c r="F45" s="43"/>
      <c r="G45" s="40">
        <v>3070000</v>
      </c>
      <c r="H45" s="41"/>
    </row>
    <row r="46" spans="1:8">
      <c r="A46" s="42" t="s">
        <v>233</v>
      </c>
      <c r="B46" s="43" t="s">
        <v>532</v>
      </c>
      <c r="C46" s="43" t="s">
        <v>363</v>
      </c>
      <c r="D46" s="43" t="s">
        <v>539</v>
      </c>
      <c r="E46" s="43" t="s">
        <v>951</v>
      </c>
      <c r="F46" s="43"/>
      <c r="G46" s="40">
        <v>2010000</v>
      </c>
      <c r="H46" s="41"/>
    </row>
    <row r="47" spans="1:8">
      <c r="A47" s="42" t="s">
        <v>234</v>
      </c>
      <c r="B47" s="43" t="s">
        <v>532</v>
      </c>
      <c r="C47" s="43" t="s">
        <v>365</v>
      </c>
      <c r="D47" s="43" t="s">
        <v>539</v>
      </c>
      <c r="E47" s="43" t="s">
        <v>952</v>
      </c>
      <c r="F47" s="43"/>
      <c r="G47" s="40">
        <v>1270000</v>
      </c>
      <c r="H47" s="41"/>
    </row>
    <row r="48" spans="1:8">
      <c r="A48" s="42" t="s">
        <v>235</v>
      </c>
      <c r="B48" s="43" t="s">
        <v>532</v>
      </c>
      <c r="C48" s="43" t="s">
        <v>366</v>
      </c>
      <c r="D48" s="43" t="s">
        <v>560</v>
      </c>
      <c r="E48" s="43" t="s">
        <v>953</v>
      </c>
      <c r="F48" s="43"/>
      <c r="G48" s="40">
        <v>2110000</v>
      </c>
      <c r="H48" s="41"/>
    </row>
    <row r="49" spans="1:8">
      <c r="A49" s="42" t="s">
        <v>236</v>
      </c>
      <c r="B49" s="43" t="s">
        <v>532</v>
      </c>
      <c r="C49" s="43" t="s">
        <v>368</v>
      </c>
      <c r="D49" s="43" t="s">
        <v>539</v>
      </c>
      <c r="E49" s="43" t="s">
        <v>954</v>
      </c>
      <c r="F49" s="43"/>
      <c r="G49" s="40">
        <v>3170000</v>
      </c>
      <c r="H49" s="41"/>
    </row>
    <row r="50" spans="1:8">
      <c r="A50" s="42" t="s">
        <v>237</v>
      </c>
      <c r="B50" s="43" t="s">
        <v>532</v>
      </c>
      <c r="C50" s="43" t="s">
        <v>836</v>
      </c>
      <c r="D50" s="43" t="s">
        <v>561</v>
      </c>
      <c r="E50" s="43" t="s">
        <v>955</v>
      </c>
      <c r="F50" s="43"/>
      <c r="G50" s="40">
        <v>1040000</v>
      </c>
      <c r="H50" s="41"/>
    </row>
    <row r="51" spans="1:8">
      <c r="A51" s="42" t="s">
        <v>238</v>
      </c>
      <c r="B51" s="43" t="s">
        <v>533</v>
      </c>
      <c r="C51" s="43" t="s">
        <v>838</v>
      </c>
      <c r="D51" s="43" t="s">
        <v>562</v>
      </c>
      <c r="E51" s="43" t="s">
        <v>839</v>
      </c>
      <c r="F51" s="43"/>
      <c r="G51" s="40">
        <v>2550000</v>
      </c>
      <c r="H51" s="41"/>
    </row>
    <row r="52" spans="1:8" ht="99">
      <c r="A52" s="42" t="s">
        <v>239</v>
      </c>
      <c r="B52" s="43" t="s">
        <v>533</v>
      </c>
      <c r="C52" s="43" t="s">
        <v>840</v>
      </c>
      <c r="D52" s="43" t="s">
        <v>479</v>
      </c>
      <c r="E52" s="44" t="s">
        <v>841</v>
      </c>
      <c r="F52" s="43"/>
      <c r="G52" s="40">
        <v>1810000</v>
      </c>
      <c r="H52" s="41"/>
    </row>
    <row r="53" spans="1:8">
      <c r="A53" s="42" t="s">
        <v>240</v>
      </c>
      <c r="B53" s="43" t="s">
        <v>533</v>
      </c>
      <c r="C53" s="43" t="s">
        <v>375</v>
      </c>
      <c r="D53" s="43" t="s">
        <v>479</v>
      </c>
      <c r="E53" s="43" t="s">
        <v>779</v>
      </c>
      <c r="F53" s="43"/>
      <c r="G53" s="40">
        <v>4930000</v>
      </c>
      <c r="H53" s="41"/>
    </row>
    <row r="54" spans="1:8">
      <c r="A54" s="42" t="s">
        <v>241</v>
      </c>
      <c r="B54" s="43" t="s">
        <v>533</v>
      </c>
      <c r="C54" s="43" t="s">
        <v>842</v>
      </c>
      <c r="D54" s="43" t="s">
        <v>563</v>
      </c>
      <c r="E54" s="43" t="s">
        <v>843</v>
      </c>
      <c r="F54" s="43"/>
      <c r="G54" s="40">
        <v>1050000</v>
      </c>
      <c r="H54" s="41"/>
    </row>
    <row r="55" spans="1:8">
      <c r="A55" s="42" t="s">
        <v>242</v>
      </c>
      <c r="B55" s="43" t="s">
        <v>533</v>
      </c>
      <c r="C55" s="43" t="s">
        <v>844</v>
      </c>
      <c r="D55" s="43" t="s">
        <v>522</v>
      </c>
      <c r="E55" s="43" t="s">
        <v>845</v>
      </c>
      <c r="F55" s="43"/>
      <c r="G55" s="40">
        <v>1040000</v>
      </c>
      <c r="H55" s="41"/>
    </row>
    <row r="56" spans="1:8">
      <c r="A56" s="42" t="s">
        <v>243</v>
      </c>
      <c r="B56" s="43" t="s">
        <v>533</v>
      </c>
      <c r="C56" s="43" t="s">
        <v>380</v>
      </c>
      <c r="D56" s="43" t="s">
        <v>564</v>
      </c>
      <c r="E56" s="43" t="s">
        <v>956</v>
      </c>
      <c r="F56" s="43"/>
      <c r="G56" s="40">
        <v>4490000</v>
      </c>
      <c r="H56" s="41"/>
    </row>
    <row r="57" spans="1:8">
      <c r="A57" s="42" t="s">
        <v>244</v>
      </c>
      <c r="B57" s="43" t="s">
        <v>533</v>
      </c>
      <c r="C57" s="43" t="s">
        <v>846</v>
      </c>
      <c r="D57" s="43" t="s">
        <v>565</v>
      </c>
      <c r="E57" s="43" t="s">
        <v>957</v>
      </c>
      <c r="F57" s="43"/>
      <c r="G57" s="40">
        <v>800000</v>
      </c>
      <c r="H57" s="41"/>
    </row>
    <row r="58" spans="1:8">
      <c r="A58" s="42" t="s">
        <v>837</v>
      </c>
      <c r="B58" s="43" t="s">
        <v>533</v>
      </c>
      <c r="C58" s="43" t="s">
        <v>384</v>
      </c>
      <c r="D58" s="43" t="s">
        <v>566</v>
      </c>
      <c r="E58" s="43" t="s">
        <v>958</v>
      </c>
      <c r="F58" s="43"/>
      <c r="G58" s="40">
        <v>3110000</v>
      </c>
      <c r="H58" s="41"/>
    </row>
    <row r="59" spans="1:8">
      <c r="A59" s="42" t="s">
        <v>245</v>
      </c>
      <c r="B59" s="43" t="s">
        <v>533</v>
      </c>
      <c r="C59" s="43" t="s">
        <v>847</v>
      </c>
      <c r="D59" s="43" t="s">
        <v>562</v>
      </c>
      <c r="E59" s="43" t="s">
        <v>959</v>
      </c>
      <c r="F59" s="43"/>
      <c r="G59" s="40">
        <v>2660000</v>
      </c>
      <c r="H59" s="41"/>
    </row>
    <row r="60" spans="1:8">
      <c r="A60" s="42" t="s">
        <v>246</v>
      </c>
      <c r="B60" s="43" t="s">
        <v>533</v>
      </c>
      <c r="C60" s="43" t="s">
        <v>387</v>
      </c>
      <c r="D60" s="43" t="s">
        <v>567</v>
      </c>
      <c r="E60" s="43" t="s">
        <v>960</v>
      </c>
      <c r="F60" s="43"/>
      <c r="G60" s="40">
        <v>3090000</v>
      </c>
      <c r="H60" s="41"/>
    </row>
    <row r="61" spans="1:8">
      <c r="A61" s="42" t="s">
        <v>247</v>
      </c>
      <c r="B61" s="43" t="s">
        <v>533</v>
      </c>
      <c r="C61" s="43" t="s">
        <v>389</v>
      </c>
      <c r="D61" s="43" t="s">
        <v>568</v>
      </c>
      <c r="E61" s="43" t="s">
        <v>961</v>
      </c>
      <c r="F61" s="43"/>
      <c r="G61" s="40">
        <v>1350000</v>
      </c>
      <c r="H61" s="41"/>
    </row>
    <row r="62" spans="1:8">
      <c r="A62" s="42" t="s">
        <v>248</v>
      </c>
      <c r="B62" s="43" t="s">
        <v>533</v>
      </c>
      <c r="C62" s="43" t="s">
        <v>848</v>
      </c>
      <c r="D62" s="43" t="s">
        <v>569</v>
      </c>
      <c r="E62" s="43" t="s">
        <v>962</v>
      </c>
      <c r="F62" s="43"/>
      <c r="G62" s="40">
        <v>1740000</v>
      </c>
      <c r="H62" s="41"/>
    </row>
    <row r="63" spans="1:8">
      <c r="A63" s="42" t="s">
        <v>249</v>
      </c>
      <c r="B63" s="43" t="s">
        <v>533</v>
      </c>
      <c r="C63" s="43" t="s">
        <v>849</v>
      </c>
      <c r="D63" s="43" t="s">
        <v>570</v>
      </c>
      <c r="E63" s="43" t="s">
        <v>963</v>
      </c>
      <c r="F63" s="43"/>
      <c r="G63" s="40">
        <v>2440000</v>
      </c>
      <c r="H63" s="41"/>
    </row>
    <row r="64" spans="1:8">
      <c r="A64" s="42" t="s">
        <v>250</v>
      </c>
      <c r="B64" s="43" t="s">
        <v>533</v>
      </c>
      <c r="C64" s="43" t="s">
        <v>850</v>
      </c>
      <c r="D64" s="43" t="s">
        <v>571</v>
      </c>
      <c r="E64" s="43" t="s">
        <v>964</v>
      </c>
      <c r="F64" s="43"/>
      <c r="G64" s="40">
        <v>3430000</v>
      </c>
      <c r="H64" s="41"/>
    </row>
    <row r="65" spans="1:8">
      <c r="A65" s="42" t="s">
        <v>251</v>
      </c>
      <c r="B65" s="43" t="s">
        <v>533</v>
      </c>
      <c r="C65" s="43" t="s">
        <v>397</v>
      </c>
      <c r="D65" s="43" t="s">
        <v>522</v>
      </c>
      <c r="E65" s="43" t="s">
        <v>965</v>
      </c>
      <c r="F65" s="43"/>
      <c r="G65" s="40">
        <v>2710000</v>
      </c>
      <c r="H65" s="41"/>
    </row>
    <row r="66" spans="1:8">
      <c r="A66" s="42" t="s">
        <v>252</v>
      </c>
      <c r="B66" s="43" t="s">
        <v>533</v>
      </c>
      <c r="C66" s="43" t="s">
        <v>398</v>
      </c>
      <c r="D66" s="43" t="s">
        <v>572</v>
      </c>
      <c r="E66" s="43" t="s">
        <v>966</v>
      </c>
      <c r="F66" s="43"/>
      <c r="G66" s="40">
        <v>4210000</v>
      </c>
      <c r="H66" s="41"/>
    </row>
    <row r="67" spans="1:8">
      <c r="A67" s="42" t="s">
        <v>253</v>
      </c>
      <c r="B67" s="43" t="s">
        <v>533</v>
      </c>
      <c r="C67" s="43" t="s">
        <v>400</v>
      </c>
      <c r="D67" s="43" t="s">
        <v>568</v>
      </c>
      <c r="E67" s="43" t="s">
        <v>967</v>
      </c>
      <c r="F67" s="43"/>
      <c r="G67" s="40">
        <v>3140000</v>
      </c>
      <c r="H67" s="41"/>
    </row>
    <row r="68" spans="1:8">
      <c r="A68" s="42" t="s">
        <v>254</v>
      </c>
      <c r="B68" s="43" t="s">
        <v>533</v>
      </c>
      <c r="C68" s="43" t="s">
        <v>851</v>
      </c>
      <c r="D68" s="43" t="s">
        <v>565</v>
      </c>
      <c r="E68" s="43" t="s">
        <v>968</v>
      </c>
      <c r="F68" s="43"/>
      <c r="G68" s="40">
        <v>2070000</v>
      </c>
      <c r="H68" s="41"/>
    </row>
    <row r="69" spans="1:8">
      <c r="A69" s="42" t="s">
        <v>255</v>
      </c>
      <c r="B69" s="43" t="s">
        <v>534</v>
      </c>
      <c r="C69" s="43" t="s">
        <v>402</v>
      </c>
      <c r="D69" s="43" t="s">
        <v>503</v>
      </c>
      <c r="E69" s="43" t="s">
        <v>853</v>
      </c>
      <c r="F69" s="43"/>
      <c r="G69" s="40">
        <v>1500000</v>
      </c>
      <c r="H69" s="41"/>
    </row>
    <row r="70" spans="1:8">
      <c r="A70" s="42" t="s">
        <v>256</v>
      </c>
      <c r="B70" s="43" t="s">
        <v>534</v>
      </c>
      <c r="C70" s="43" t="s">
        <v>404</v>
      </c>
      <c r="D70" s="43" t="s">
        <v>504</v>
      </c>
      <c r="E70" s="43" t="s">
        <v>854</v>
      </c>
      <c r="F70" s="43"/>
      <c r="G70" s="40">
        <v>130000</v>
      </c>
      <c r="H70" s="41"/>
    </row>
    <row r="71" spans="1:8">
      <c r="A71" s="42" t="s">
        <v>257</v>
      </c>
      <c r="B71" s="43" t="s">
        <v>534</v>
      </c>
      <c r="C71" s="43" t="s">
        <v>406</v>
      </c>
      <c r="D71" s="43" t="s">
        <v>573</v>
      </c>
      <c r="E71" s="43" t="s">
        <v>855</v>
      </c>
      <c r="F71" s="43"/>
      <c r="G71" s="40">
        <v>4000000</v>
      </c>
      <c r="H71" s="41"/>
    </row>
    <row r="72" spans="1:8">
      <c r="A72" s="42" t="s">
        <v>258</v>
      </c>
      <c r="B72" s="43" t="s">
        <v>534</v>
      </c>
      <c r="C72" s="43" t="s">
        <v>408</v>
      </c>
      <c r="D72" s="43" t="s">
        <v>506</v>
      </c>
      <c r="E72" s="43" t="s">
        <v>856</v>
      </c>
      <c r="F72" s="43"/>
      <c r="G72" s="40">
        <v>2880000</v>
      </c>
      <c r="H72" s="41"/>
    </row>
    <row r="73" spans="1:8">
      <c r="A73" s="42" t="s">
        <v>259</v>
      </c>
      <c r="B73" s="43" t="s">
        <v>534</v>
      </c>
      <c r="C73" s="43" t="s">
        <v>410</v>
      </c>
      <c r="D73" s="43" t="s">
        <v>541</v>
      </c>
      <c r="E73" s="43" t="s">
        <v>857</v>
      </c>
      <c r="F73" s="43"/>
      <c r="G73" s="40">
        <v>3630000</v>
      </c>
      <c r="H73" s="41"/>
    </row>
    <row r="74" spans="1:8">
      <c r="A74" s="42" t="s">
        <v>260</v>
      </c>
      <c r="B74" s="43" t="s">
        <v>534</v>
      </c>
      <c r="C74" s="43" t="s">
        <v>412</v>
      </c>
      <c r="D74" s="43" t="s">
        <v>540</v>
      </c>
      <c r="E74" s="43" t="s">
        <v>969</v>
      </c>
      <c r="F74" s="43"/>
      <c r="G74" s="40">
        <v>4310000</v>
      </c>
      <c r="H74" s="41"/>
    </row>
    <row r="75" spans="1:8">
      <c r="A75" s="42" t="s">
        <v>261</v>
      </c>
      <c r="B75" s="43" t="s">
        <v>534</v>
      </c>
      <c r="C75" s="43" t="s">
        <v>414</v>
      </c>
      <c r="D75" s="43" t="s">
        <v>540</v>
      </c>
      <c r="E75" s="43" t="s">
        <v>970</v>
      </c>
      <c r="F75" s="43"/>
      <c r="G75" s="40">
        <v>4220000</v>
      </c>
      <c r="H75" s="41"/>
    </row>
    <row r="76" spans="1:8">
      <c r="A76" s="42" t="s">
        <v>852</v>
      </c>
      <c r="B76" s="43" t="s">
        <v>534</v>
      </c>
      <c r="C76" s="43" t="s">
        <v>415</v>
      </c>
      <c r="D76" s="43" t="s">
        <v>528</v>
      </c>
      <c r="E76" s="43" t="s">
        <v>971</v>
      </c>
      <c r="F76" s="43"/>
      <c r="G76" s="40">
        <v>160000</v>
      </c>
      <c r="H76" s="41"/>
    </row>
    <row r="77" spans="1:8">
      <c r="A77" s="42" t="s">
        <v>262</v>
      </c>
      <c r="B77" s="43" t="s">
        <v>534</v>
      </c>
      <c r="C77" s="43" t="s">
        <v>417</v>
      </c>
      <c r="D77" s="43" t="s">
        <v>526</v>
      </c>
      <c r="E77" s="43" t="s">
        <v>972</v>
      </c>
      <c r="F77" s="43"/>
      <c r="G77" s="40">
        <v>250000</v>
      </c>
      <c r="H77" s="41"/>
    </row>
    <row r="78" spans="1:8">
      <c r="A78" s="42" t="s">
        <v>263</v>
      </c>
      <c r="B78" s="43" t="s">
        <v>534</v>
      </c>
      <c r="C78" s="43" t="s">
        <v>858</v>
      </c>
      <c r="D78" s="43" t="s">
        <v>506</v>
      </c>
      <c r="E78" s="43" t="s">
        <v>973</v>
      </c>
      <c r="F78" s="43"/>
      <c r="G78" s="40">
        <v>850000</v>
      </c>
      <c r="H78" s="41"/>
    </row>
    <row r="79" spans="1:8">
      <c r="A79" s="42" t="s">
        <v>264</v>
      </c>
      <c r="B79" s="43" t="s">
        <v>534</v>
      </c>
      <c r="C79" s="43" t="s">
        <v>420</v>
      </c>
      <c r="D79" s="43" t="s">
        <v>537</v>
      </c>
      <c r="E79" s="43" t="s">
        <v>933</v>
      </c>
      <c r="F79" s="43"/>
      <c r="G79" s="40">
        <v>3210000</v>
      </c>
      <c r="H79" s="41"/>
    </row>
    <row r="80" spans="1:8">
      <c r="A80" s="42" t="s">
        <v>265</v>
      </c>
      <c r="B80" s="43" t="s">
        <v>534</v>
      </c>
      <c r="C80" s="43" t="s">
        <v>422</v>
      </c>
      <c r="D80" s="43" t="s">
        <v>528</v>
      </c>
      <c r="E80" s="43" t="s">
        <v>974</v>
      </c>
      <c r="F80" s="43"/>
      <c r="G80" s="40">
        <v>3880000</v>
      </c>
      <c r="H80" s="41"/>
    </row>
    <row r="81" spans="1:8">
      <c r="A81" s="42" t="s">
        <v>266</v>
      </c>
      <c r="B81" s="43" t="s">
        <v>534</v>
      </c>
      <c r="C81" s="43" t="s">
        <v>423</v>
      </c>
      <c r="D81" s="43" t="s">
        <v>541</v>
      </c>
      <c r="E81" s="43" t="s">
        <v>975</v>
      </c>
      <c r="F81" s="43"/>
      <c r="G81" s="40">
        <v>4340000</v>
      </c>
      <c r="H81" s="41"/>
    </row>
    <row r="82" spans="1:8">
      <c r="A82" s="42" t="s">
        <v>267</v>
      </c>
      <c r="B82" s="43" t="s">
        <v>534</v>
      </c>
      <c r="C82" s="43" t="s">
        <v>859</v>
      </c>
      <c r="D82" s="43" t="s">
        <v>504</v>
      </c>
      <c r="E82" s="43" t="s">
        <v>976</v>
      </c>
      <c r="F82" s="43"/>
      <c r="G82" s="40">
        <v>1850000</v>
      </c>
      <c r="H82" s="41"/>
    </row>
    <row r="83" spans="1:8">
      <c r="A83" s="42" t="s">
        <v>268</v>
      </c>
      <c r="B83" s="43" t="s">
        <v>534</v>
      </c>
      <c r="C83" s="43" t="s">
        <v>425</v>
      </c>
      <c r="D83" s="43" t="s">
        <v>504</v>
      </c>
      <c r="E83" s="43" t="s">
        <v>977</v>
      </c>
      <c r="F83" s="43"/>
      <c r="G83" s="40">
        <v>4770000</v>
      </c>
      <c r="H83" s="41"/>
    </row>
    <row r="84" spans="1:8">
      <c r="A84" s="42" t="s">
        <v>269</v>
      </c>
      <c r="B84" s="43" t="s">
        <v>534</v>
      </c>
      <c r="C84" s="43" t="s">
        <v>426</v>
      </c>
      <c r="D84" s="43" t="s">
        <v>573</v>
      </c>
      <c r="E84" s="43" t="s">
        <v>978</v>
      </c>
      <c r="F84" s="43"/>
      <c r="G84" s="40">
        <v>1970000</v>
      </c>
      <c r="H84" s="41"/>
    </row>
    <row r="85" spans="1:8">
      <c r="A85" s="42" t="s">
        <v>270</v>
      </c>
      <c r="B85" s="43" t="s">
        <v>534</v>
      </c>
      <c r="C85" s="43" t="s">
        <v>427</v>
      </c>
      <c r="D85" s="43" t="s">
        <v>540</v>
      </c>
      <c r="E85" s="43" t="s">
        <v>979</v>
      </c>
      <c r="F85" s="43"/>
      <c r="G85" s="40">
        <v>1090000</v>
      </c>
      <c r="H85" s="41"/>
    </row>
    <row r="86" spans="1:8">
      <c r="A86" s="42" t="s">
        <v>271</v>
      </c>
    </row>
    <row r="87" spans="1:8">
      <c r="A87" s="42" t="s">
        <v>272</v>
      </c>
    </row>
    <row r="88" spans="1:8">
      <c r="A88" s="42" t="s">
        <v>273</v>
      </c>
    </row>
    <row r="89" spans="1:8">
      <c r="A89" s="42" t="s">
        <v>274</v>
      </c>
    </row>
    <row r="90" spans="1:8">
      <c r="A90" s="42" t="s">
        <v>275</v>
      </c>
    </row>
    <row r="91" spans="1:8">
      <c r="A91" s="42" t="s">
        <v>276</v>
      </c>
    </row>
    <row r="92" spans="1:8">
      <c r="A92" s="42" t="s">
        <v>277</v>
      </c>
    </row>
  </sheetData>
  <phoneticPr fontId="1" type="noConversion"/>
  <conditionalFormatting sqref="F38:H38 A2:H12 B13:H37 B39:H85 B38:D38 A13">
    <cfRule type="expression" dxfId="14" priority="5">
      <formula>OR($G2=$O$2,$G2=$O$3,$G2=$O$4,$G2=$O$5,$G2=$O$6)</formula>
    </cfRule>
    <cfRule type="expression" dxfId="13" priority="6">
      <formula>A2&lt;&gt;""</formula>
    </cfRule>
  </conditionalFormatting>
  <conditionalFormatting sqref="E38">
    <cfRule type="expression" dxfId="12" priority="2">
      <formula>OR($G38=$O$2,$G38=$O$3,$G38=$O$4,$G38=$O$5,$G38=$O$6)</formula>
    </cfRule>
    <cfRule type="expression" dxfId="11" priority="3">
      <formula>E38&lt;&gt;""</formula>
    </cfRule>
  </conditionalFormatting>
  <conditionalFormatting sqref="A20:A92">
    <cfRule type="expression" dxfId="10" priority="61">
      <formula>OR($G13=$O$2,$G13=$O$3,$G13=$O$4,$G13=$O$5,$G13=$O$6)</formula>
    </cfRule>
    <cfRule type="expression" dxfId="9" priority="62">
      <formula>A20&lt;&gt;""</formula>
    </cfRule>
  </conditionalFormatting>
  <conditionalFormatting sqref="A18:A19">
    <cfRule type="expression" dxfId="8" priority="72">
      <formula>OR($G12=$O$2,$G12=$O$3,$G12=$O$4,$G12=$O$5,$G12=$O$6)</formula>
    </cfRule>
    <cfRule type="expression" dxfId="7" priority="73">
      <formula>A18&lt;&gt;""</formula>
    </cfRule>
  </conditionalFormatting>
  <conditionalFormatting sqref="A16:A17">
    <cfRule type="expression" dxfId="6" priority="74">
      <formula>OR($G12=$O$2,$G12=$O$3,$G12=$O$4,$G12=$O$5,$G12=$O$6)</formula>
    </cfRule>
    <cfRule type="expression" dxfId="5" priority="75">
      <formula>A16&lt;&gt;""</formula>
    </cfRule>
  </conditionalFormatting>
  <conditionalFormatting sqref="A14:A15">
    <cfRule type="expression" dxfId="4" priority="76">
      <formula>OR($G12=$O$2,$G12=$O$3,$G12=$O$4,$G12=$O$5,$G12=$O$6)</formula>
    </cfRule>
    <cfRule type="expression" dxfId="3" priority="77">
      <formula>A14&lt;&gt;""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CommandButton1">
          <controlPr defaultSize="0" autoLine="0" r:id="rId4">
            <anchor moveWithCells="1">
              <from>
                <xdr:col>10</xdr:col>
                <xdr:colOff>676275</xdr:colOff>
                <xdr:row>8</xdr:row>
                <xdr:rowOff>133350</xdr:rowOff>
              </from>
              <to>
                <xdr:col>14</xdr:col>
                <xdr:colOff>495300</xdr:colOff>
                <xdr:row>14</xdr:row>
                <xdr:rowOff>200025</xdr:rowOff>
              </to>
            </anchor>
          </controlPr>
        </control>
      </mc:Choice>
      <mc:Fallback>
        <control shapeId="23553" r:id="rId3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68B34E3C-3A08-4859-8329-52E58562B2D3}">
            <xm:f>IFERROR(MATCH($A20,구매내역!$B:$B,0),"")&lt;&gt;""</xm:f>
            <x14:dxf>
              <font>
                <b/>
                <i val="0"/>
                <strike/>
                <color rgb="FFFF0000"/>
              </font>
            </x14:dxf>
          </x14:cfRule>
          <xm:sqref>F38:H38 B13:H37 B39:H85 B38:D38</xm:sqref>
        </x14:conditionalFormatting>
        <x14:conditionalFormatting xmlns:xm="http://schemas.microsoft.com/office/excel/2006/main">
          <x14:cfRule type="expression" priority="1" id="{5E71224D-255B-4429-B0ED-A6CE8F167A24}">
            <xm:f>IFERROR(MATCH($A45,구매내역!$B:$B,0),"")&lt;&gt;""</xm:f>
            <x14:dxf>
              <font>
                <b/>
                <i val="0"/>
                <strike/>
                <color rgb="FFFF0000"/>
              </font>
            </x14:dxf>
          </x14:cfRule>
          <xm:sqref>E38</xm:sqref>
        </x14:conditionalFormatting>
        <x14:conditionalFormatting xmlns:xm="http://schemas.microsoft.com/office/excel/2006/main">
          <x14:cfRule type="expression" priority="71" id="{68B34E3C-3A08-4859-8329-52E58562B2D3}">
            <xm:f>IFERROR(MATCH($A2,구매내역!$B:$B,0),"")&lt;&gt;""</xm:f>
            <x14:dxf>
              <font>
                <b/>
                <i val="0"/>
                <strike/>
                <color rgb="FFFF0000"/>
              </font>
            </x14:dxf>
          </x14:cfRule>
          <xm:sqref>A2:H12 A13:A92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22</vt:i4>
      </vt:variant>
    </vt:vector>
  </HeadingPairs>
  <TitlesOfParts>
    <vt:vector size="35" baseType="lpstr">
      <vt:lpstr>메인</vt:lpstr>
      <vt:lpstr>작품-구버전</vt:lpstr>
      <vt:lpstr>순위</vt:lpstr>
      <vt:lpstr>회원</vt:lpstr>
      <vt:lpstr>작품</vt:lpstr>
      <vt:lpstr>작품평</vt:lpstr>
      <vt:lpstr>전시회</vt:lpstr>
      <vt:lpstr>경매</vt:lpstr>
      <vt:lpstr>구매내역</vt:lpstr>
      <vt:lpstr>차트</vt:lpstr>
      <vt:lpstr>데이터</vt:lpstr>
      <vt:lpstr>Sheet1</vt:lpstr>
      <vt:lpstr>Sheet2</vt:lpstr>
      <vt:lpstr>Sheet1!Criteria</vt:lpstr>
      <vt:lpstr>구매내역!Criteria</vt:lpstr>
      <vt:lpstr>데이터!Criteria</vt:lpstr>
      <vt:lpstr>작품!Criteria</vt:lpstr>
      <vt:lpstr>'작품-구버전'!Criteria</vt:lpstr>
      <vt:lpstr>회원!Criteria</vt:lpstr>
      <vt:lpstr>Sheet1!Extract</vt:lpstr>
      <vt:lpstr>구매내역!Extract</vt:lpstr>
      <vt:lpstr>데이터!Extract</vt:lpstr>
      <vt:lpstr>작품!Extract</vt:lpstr>
      <vt:lpstr>'작품-구버전'!Extract</vt:lpstr>
      <vt:lpstr>회원!Extract</vt:lpstr>
      <vt:lpstr>impre</vt:lpstr>
      <vt:lpstr>rome</vt:lpstr>
      <vt:lpstr>surr</vt:lpstr>
      <vt:lpstr>sym</vt:lpstr>
      <vt:lpstr>tra</vt:lpstr>
      <vt:lpstr>년</vt:lpstr>
      <vt:lpstr>번호</vt:lpstr>
      <vt:lpstr>분류</vt:lpstr>
      <vt:lpstr>월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cp:lastPrinted>2021-05-26T08:02:30Z</cp:lastPrinted>
  <dcterms:created xsi:type="dcterms:W3CDTF">2021-04-12T07:51:11Z</dcterms:created>
  <dcterms:modified xsi:type="dcterms:W3CDTF">2021-07-29T07:32:52Z</dcterms:modified>
</cp:coreProperties>
</file>