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1.한국커리어개발원\1.직무교육과정\1.6시그마GB과정\1.6시그마GB_교재\6시그마 실습파일\"/>
    </mc:Choice>
  </mc:AlternateContent>
  <xr:revisionPtr revIDLastSave="0" documentId="13_ncr:1_{0F000485-65DC-4B8E-AD83-A3307E463BC6}" xr6:coauthVersionLast="47" xr6:coauthVersionMax="47" xr10:uidLastSave="{00000000-0000-0000-0000-000000000000}"/>
  <bookViews>
    <workbookView xWindow="4250" yWindow="3000" windowWidth="14400" windowHeight="7280" xr2:uid="{00000000-000D-0000-FFFF-FFFF00000000}"/>
  </bookViews>
  <sheets>
    <sheet name="게임 데이터" sheetId="8" r:id="rId1"/>
    <sheet name="원가계산표" sheetId="2" r:id="rId2"/>
    <sheet name="제품 배합비율 및 단가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2" l="1"/>
  <c r="F6" i="2"/>
  <c r="G6" i="2"/>
  <c r="H6" i="2"/>
  <c r="I6" i="2"/>
  <c r="D6" i="2"/>
  <c r="O5" i="8"/>
  <c r="N5" i="8"/>
  <c r="O4" i="8"/>
  <c r="N10" i="8"/>
  <c r="R40" i="8"/>
  <c r="AS40" i="8" s="1"/>
  <c r="R39" i="8"/>
  <c r="AS39" i="8" s="1"/>
  <c r="R38" i="8"/>
  <c r="AS38" i="8" s="1"/>
  <c r="R37" i="8"/>
  <c r="AS37" i="8" s="1"/>
  <c r="R36" i="8"/>
  <c r="AS36" i="8" s="1"/>
  <c r="R35" i="8"/>
  <c r="AS35" i="8" s="1"/>
  <c r="R34" i="8"/>
  <c r="AS34" i="8" s="1"/>
  <c r="R33" i="8"/>
  <c r="AS33" i="8" s="1"/>
  <c r="R32" i="8"/>
  <c r="AS32" i="8" s="1"/>
  <c r="R31" i="8"/>
  <c r="AS31" i="8" s="1"/>
  <c r="R30" i="8"/>
  <c r="AS30" i="8" s="1"/>
  <c r="R29" i="8"/>
  <c r="AS29" i="8" s="1"/>
  <c r="R28" i="8"/>
  <c r="AS28" i="8" s="1"/>
  <c r="R27" i="8"/>
  <c r="AS27" i="8" s="1"/>
  <c r="R26" i="8"/>
  <c r="AS26" i="8" s="1"/>
  <c r="R25" i="8"/>
  <c r="AS25" i="8" s="1"/>
  <c r="R24" i="8"/>
  <c r="AS24" i="8" s="1"/>
  <c r="R23" i="8"/>
  <c r="AS23" i="8" s="1"/>
  <c r="R22" i="8"/>
  <c r="AS22" i="8" s="1"/>
  <c r="R21" i="8"/>
  <c r="AS21" i="8" s="1"/>
  <c r="R20" i="8"/>
  <c r="AS20" i="8" s="1"/>
  <c r="R19" i="8"/>
  <c r="AS19" i="8" s="1"/>
  <c r="R18" i="8"/>
  <c r="AS18" i="8" s="1"/>
  <c r="R17" i="8"/>
  <c r="AS17" i="8" s="1"/>
  <c r="R16" i="8"/>
  <c r="AS16" i="8" s="1"/>
  <c r="R15" i="8"/>
  <c r="AS15" i="8" s="1"/>
  <c r="R14" i="8"/>
  <c r="AS14" i="8" s="1"/>
  <c r="R13" i="8"/>
  <c r="AS13" i="8" s="1"/>
  <c r="R12" i="8"/>
  <c r="AS12" i="8" s="1"/>
  <c r="R11" i="8"/>
  <c r="AS11" i="8" s="1"/>
  <c r="S13" i="8"/>
  <c r="S11" i="8"/>
  <c r="L4" i="8"/>
  <c r="P5" i="8"/>
  <c r="M5" i="8"/>
  <c r="L5" i="8"/>
  <c r="P4" i="8"/>
  <c r="N4" i="8"/>
  <c r="M4" i="8"/>
  <c r="Q5" i="8" l="1"/>
  <c r="K18" i="2"/>
  <c r="L18" i="2" s="1"/>
  <c r="K9" i="2"/>
  <c r="L9" i="2" s="1"/>
  <c r="K8" i="2"/>
  <c r="L8" i="2" s="1"/>
  <c r="K10" i="2"/>
  <c r="L10" i="2" s="1"/>
  <c r="K13" i="2"/>
  <c r="L13" i="2" s="1"/>
  <c r="K16" i="2"/>
  <c r="L16" i="2" s="1"/>
  <c r="K19" i="2"/>
  <c r="L19" i="2" s="1"/>
  <c r="K11" i="2"/>
  <c r="L11" i="2" s="1"/>
  <c r="K12" i="2"/>
  <c r="L12" i="2" s="1"/>
  <c r="K14" i="2"/>
  <c r="L14" i="2" s="1"/>
  <c r="K15" i="2"/>
  <c r="L15" i="2" s="1"/>
  <c r="K17" i="2"/>
  <c r="L17" i="2" s="1"/>
  <c r="R10" i="8"/>
  <c r="S37" i="8"/>
  <c r="S39" i="8"/>
  <c r="T39" i="8"/>
  <c r="Q39" i="8"/>
  <c r="AP39" i="8" s="1"/>
  <c r="AJ39" i="8"/>
  <c r="AK39" i="8"/>
  <c r="AL39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40" i="8"/>
  <c r="AL11" i="8"/>
  <c r="Q11" i="8"/>
  <c r="AP11" i="8" s="1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U10" i="8"/>
  <c r="AK38" i="8"/>
  <c r="AK40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11" i="8"/>
  <c r="S30" i="8"/>
  <c r="AJ11" i="8"/>
  <c r="M10" i="8"/>
  <c r="O10" i="8"/>
  <c r="P10" i="8"/>
  <c r="AM40" i="8"/>
  <c r="AJ40" i="8"/>
  <c r="Q40" i="8"/>
  <c r="AP40" i="8" s="1"/>
  <c r="T40" i="8"/>
  <c r="S40" i="8"/>
  <c r="AM39" i="8"/>
  <c r="AM38" i="8"/>
  <c r="AJ38" i="8"/>
  <c r="Q38" i="8"/>
  <c r="AP38" i="8" s="1"/>
  <c r="T38" i="8"/>
  <c r="S38" i="8"/>
  <c r="AM37" i="8"/>
  <c r="AJ37" i="8"/>
  <c r="Q37" i="8"/>
  <c r="AP37" i="8" s="1"/>
  <c r="T37" i="8"/>
  <c r="AM36" i="8"/>
  <c r="AJ36" i="8"/>
  <c r="Q36" i="8"/>
  <c r="AP36" i="8" s="1"/>
  <c r="T36" i="8"/>
  <c r="S36" i="8"/>
  <c r="AM35" i="8"/>
  <c r="AJ35" i="8"/>
  <c r="Q35" i="8"/>
  <c r="AP35" i="8" s="1"/>
  <c r="T35" i="8"/>
  <c r="S35" i="8"/>
  <c r="AM34" i="8"/>
  <c r="AJ34" i="8"/>
  <c r="Q34" i="8"/>
  <c r="AP34" i="8" s="1"/>
  <c r="T34" i="8"/>
  <c r="S34" i="8"/>
  <c r="AM33" i="8"/>
  <c r="AJ33" i="8"/>
  <c r="Q33" i="8"/>
  <c r="AP33" i="8" s="1"/>
  <c r="T33" i="8"/>
  <c r="S33" i="8"/>
  <c r="AM32" i="8"/>
  <c r="AJ32" i="8"/>
  <c r="Q32" i="8"/>
  <c r="AP32" i="8" s="1"/>
  <c r="T32" i="8"/>
  <c r="S32" i="8"/>
  <c r="AM31" i="8"/>
  <c r="AJ31" i="8"/>
  <c r="Q31" i="8"/>
  <c r="AP31" i="8" s="1"/>
  <c r="T31" i="8"/>
  <c r="S31" i="8"/>
  <c r="AM11" i="8"/>
  <c r="AM30" i="8"/>
  <c r="AJ30" i="8"/>
  <c r="AM29" i="8"/>
  <c r="AJ29" i="8"/>
  <c r="AM28" i="8"/>
  <c r="AJ28" i="8"/>
  <c r="AM27" i="8"/>
  <c r="AJ27" i="8"/>
  <c r="AM26" i="8"/>
  <c r="AJ26" i="8"/>
  <c r="AM25" i="8"/>
  <c r="AJ25" i="8"/>
  <c r="AM24" i="8"/>
  <c r="AJ24" i="8"/>
  <c r="AM23" i="8"/>
  <c r="AJ23" i="8"/>
  <c r="AM22" i="8"/>
  <c r="AJ22" i="8"/>
  <c r="AM21" i="8"/>
  <c r="AJ21" i="8"/>
  <c r="AM20" i="8"/>
  <c r="AJ20" i="8"/>
  <c r="AM19" i="8"/>
  <c r="AJ19" i="8"/>
  <c r="AM18" i="8"/>
  <c r="AJ18" i="8"/>
  <c r="AM17" i="8"/>
  <c r="AJ17" i="8"/>
  <c r="AM16" i="8"/>
  <c r="AJ16" i="8"/>
  <c r="AM15" i="8"/>
  <c r="AJ15" i="8"/>
  <c r="AM14" i="8"/>
  <c r="AJ14" i="8"/>
  <c r="AM13" i="8"/>
  <c r="AJ13" i="8"/>
  <c r="AM12" i="8"/>
  <c r="AJ12" i="8"/>
  <c r="Q30" i="8"/>
  <c r="AP30" i="8" s="1"/>
  <c r="T30" i="8"/>
  <c r="Q29" i="8"/>
  <c r="AP29" i="8" s="1"/>
  <c r="T29" i="8"/>
  <c r="S29" i="8"/>
  <c r="Q28" i="8"/>
  <c r="AP28" i="8" s="1"/>
  <c r="T28" i="8"/>
  <c r="S28" i="8"/>
  <c r="Q27" i="8"/>
  <c r="AP27" i="8" s="1"/>
  <c r="T27" i="8"/>
  <c r="S27" i="8"/>
  <c r="Q26" i="8"/>
  <c r="AP26" i="8" s="1"/>
  <c r="T26" i="8"/>
  <c r="S26" i="8"/>
  <c r="Q25" i="8"/>
  <c r="AP25" i="8" s="1"/>
  <c r="T25" i="8"/>
  <c r="S25" i="8"/>
  <c r="Q24" i="8"/>
  <c r="AP24" i="8" s="1"/>
  <c r="T24" i="8"/>
  <c r="S24" i="8"/>
  <c r="Q23" i="8"/>
  <c r="AP23" i="8" s="1"/>
  <c r="T23" i="8"/>
  <c r="S23" i="8"/>
  <c r="Q22" i="8"/>
  <c r="AP22" i="8" s="1"/>
  <c r="T22" i="8"/>
  <c r="S22" i="8"/>
  <c r="Q21" i="8"/>
  <c r="AP21" i="8" s="1"/>
  <c r="T21" i="8"/>
  <c r="S21" i="8"/>
  <c r="Q20" i="8"/>
  <c r="AP20" i="8" s="1"/>
  <c r="T20" i="8"/>
  <c r="S20" i="8"/>
  <c r="Q19" i="8"/>
  <c r="AP19" i="8" s="1"/>
  <c r="T19" i="8"/>
  <c r="S19" i="8"/>
  <c r="Q18" i="8"/>
  <c r="AP18" i="8" s="1"/>
  <c r="T18" i="8"/>
  <c r="S18" i="8"/>
  <c r="Q17" i="8"/>
  <c r="AP17" i="8" s="1"/>
  <c r="T17" i="8"/>
  <c r="S17" i="8"/>
  <c r="Q16" i="8"/>
  <c r="AP16" i="8" s="1"/>
  <c r="T16" i="8"/>
  <c r="S16" i="8"/>
  <c r="Q15" i="8"/>
  <c r="AP15" i="8" s="1"/>
  <c r="T15" i="8"/>
  <c r="S15" i="8"/>
  <c r="Q14" i="8"/>
  <c r="AP14" i="8" s="1"/>
  <c r="T14" i="8"/>
  <c r="S14" i="8"/>
  <c r="Q13" i="8"/>
  <c r="AP13" i="8" s="1"/>
  <c r="T13" i="8"/>
  <c r="Q12" i="8"/>
  <c r="AP12" i="8" s="1"/>
  <c r="T12" i="8"/>
  <c r="S12" i="8"/>
  <c r="T11" i="8"/>
  <c r="AP10" i="8" l="1"/>
  <c r="S5" i="8"/>
  <c r="Q10" i="8"/>
  <c r="T10" i="8"/>
  <c r="AQ4" i="8" s="1"/>
  <c r="S10" i="8"/>
  <c r="AN30" i="8"/>
  <c r="AN28" i="8"/>
  <c r="AN23" i="8"/>
  <c r="AN22" i="8"/>
  <c r="AN16" i="8"/>
  <c r="AO16" i="8" s="1"/>
  <c r="AN14" i="8"/>
  <c r="AO14" i="8" s="1"/>
  <c r="AN13" i="8"/>
  <c r="AO13" i="8" s="1"/>
  <c r="AN34" i="8"/>
  <c r="AN31" i="8"/>
  <c r="AN40" i="8"/>
  <c r="AN39" i="8"/>
  <c r="AN38" i="8"/>
  <c r="AN37" i="8"/>
  <c r="AN36" i="8"/>
  <c r="AN35" i="8"/>
  <c r="AM10" i="8"/>
  <c r="AN5" i="8" s="1"/>
  <c r="AN33" i="8"/>
  <c r="AN32" i="8"/>
  <c r="AN29" i="8"/>
  <c r="AN27" i="8"/>
  <c r="AN26" i="8"/>
  <c r="AN25" i="8"/>
  <c r="AN24" i="8"/>
  <c r="AN21" i="8"/>
  <c r="AN20" i="8"/>
  <c r="AO20" i="8" s="1"/>
  <c r="AN19" i="8"/>
  <c r="AO19" i="8" s="1"/>
  <c r="AL10" i="8"/>
  <c r="AM5" i="8" s="1"/>
  <c r="AN18" i="8"/>
  <c r="AO18" i="8" s="1"/>
  <c r="AN17" i="8"/>
  <c r="AO17" i="8" s="1"/>
  <c r="AN15" i="8"/>
  <c r="AO15" i="8" s="1"/>
  <c r="AK10" i="8"/>
  <c r="AL5" i="8" s="1"/>
  <c r="AN12" i="8"/>
  <c r="AO12" i="8" s="1"/>
  <c r="AJ10" i="8"/>
  <c r="AK5" i="8" s="1"/>
  <c r="AN11" i="8"/>
  <c r="R5" i="8" l="1"/>
  <c r="M8" i="8"/>
  <c r="AO11" i="8"/>
  <c r="AQ11" i="8" s="1"/>
  <c r="AR11" i="8" s="1"/>
  <c r="AT11" i="8" s="1"/>
  <c r="AO21" i="8"/>
  <c r="AQ21" i="8" s="1"/>
  <c r="AR21" i="8" s="1"/>
  <c r="AT21" i="8" s="1"/>
  <c r="AO25" i="8"/>
  <c r="AQ25" i="8" s="1"/>
  <c r="AR25" i="8" s="1"/>
  <c r="AO27" i="8"/>
  <c r="AQ27" i="8" s="1"/>
  <c r="AR27" i="8" s="1"/>
  <c r="AO32" i="8"/>
  <c r="AQ32" i="8" s="1"/>
  <c r="AR32" i="8" s="1"/>
  <c r="AO36" i="8"/>
  <c r="AQ36" i="8" s="1"/>
  <c r="AR36" i="8" s="1"/>
  <c r="AT36" i="8" s="1"/>
  <c r="AO38" i="8"/>
  <c r="AQ38" i="8" s="1"/>
  <c r="AR38" i="8" s="1"/>
  <c r="AO40" i="8"/>
  <c r="AQ40" i="8" s="1"/>
  <c r="AR40" i="8" s="1"/>
  <c r="AO34" i="8"/>
  <c r="AQ34" i="8" s="1"/>
  <c r="AR34" i="8" s="1"/>
  <c r="AO22" i="8"/>
  <c r="AQ22" i="8" s="1"/>
  <c r="AR22" i="8" s="1"/>
  <c r="AO28" i="8"/>
  <c r="AQ28" i="8" s="1"/>
  <c r="AR28" i="8" s="1"/>
  <c r="AO24" i="8"/>
  <c r="AQ24" i="8" s="1"/>
  <c r="AR24" i="8" s="1"/>
  <c r="AO26" i="8"/>
  <c r="AQ26" i="8" s="1"/>
  <c r="AR26" i="8" s="1"/>
  <c r="AO29" i="8"/>
  <c r="AQ29" i="8" s="1"/>
  <c r="AR29" i="8" s="1"/>
  <c r="AT29" i="8" s="1"/>
  <c r="AO33" i="8"/>
  <c r="AQ33" i="8" s="1"/>
  <c r="AR33" i="8" s="1"/>
  <c r="AO35" i="8"/>
  <c r="AQ35" i="8" s="1"/>
  <c r="AR35" i="8" s="1"/>
  <c r="AO37" i="8"/>
  <c r="AQ37" i="8" s="1"/>
  <c r="AR37" i="8" s="1"/>
  <c r="AO39" i="8"/>
  <c r="AQ39" i="8" s="1"/>
  <c r="AR39" i="8" s="1"/>
  <c r="AO31" i="8"/>
  <c r="AQ31" i="8" s="1"/>
  <c r="AR31" i="8" s="1"/>
  <c r="AO23" i="8"/>
  <c r="AQ23" i="8" s="1"/>
  <c r="AR23" i="8" s="1"/>
  <c r="AT23" i="8" s="1"/>
  <c r="AO30" i="8"/>
  <c r="AQ30" i="8" s="1"/>
  <c r="AR30" i="8" s="1"/>
  <c r="AQ12" i="8"/>
  <c r="AR12" i="8" s="1"/>
  <c r="AQ15" i="8"/>
  <c r="AR15" i="8" s="1"/>
  <c r="AQ18" i="8"/>
  <c r="AR18" i="8" s="1"/>
  <c r="AQ19" i="8"/>
  <c r="AR19" i="8" s="1"/>
  <c r="AQ13" i="8"/>
  <c r="AR13" i="8" s="1"/>
  <c r="AQ16" i="8"/>
  <c r="AR16" i="8" s="1"/>
  <c r="AQ17" i="8"/>
  <c r="AR17" i="8" s="1"/>
  <c r="AQ20" i="8"/>
  <c r="AR20" i="8" s="1"/>
  <c r="AQ14" i="8"/>
  <c r="AR14" i="8" s="1"/>
  <c r="AS10" i="8"/>
  <c r="AS9" i="8" s="1"/>
  <c r="AN10" i="8"/>
  <c r="AO5" i="8" s="1"/>
  <c r="T5" i="8" l="1"/>
  <c r="AJ5" i="8" s="1"/>
  <c r="AH5" i="8" s="1"/>
  <c r="AI5" i="8" s="1"/>
  <c r="AR5" i="8"/>
  <c r="AR4" i="8"/>
  <c r="AS4" i="8" s="1"/>
  <c r="AT4" i="8" s="1"/>
  <c r="AO10" i="8"/>
  <c r="AQ10" i="8"/>
  <c r="AT28" i="8"/>
  <c r="AT40" i="8"/>
  <c r="AT37" i="8"/>
  <c r="AT33" i="8"/>
  <c r="AT20" i="8"/>
  <c r="AT16" i="8"/>
  <c r="AT32" i="8"/>
  <c r="AT25" i="8"/>
  <c r="AT22" i="8"/>
  <c r="AT38" i="8"/>
  <c r="AT35" i="8"/>
  <c r="AT24" i="8"/>
  <c r="AT17" i="8"/>
  <c r="AT39" i="8"/>
  <c r="AT27" i="8"/>
  <c r="AT18" i="8"/>
  <c r="AT14" i="8"/>
  <c r="AT26" i="8"/>
  <c r="AT31" i="8"/>
  <c r="AT15" i="8"/>
  <c r="AT12" i="8"/>
  <c r="AT19" i="8"/>
  <c r="AT30" i="8"/>
  <c r="AT34" i="8"/>
  <c r="AT13" i="8"/>
  <c r="AR10" i="8" l="1"/>
  <c r="AT10" i="8"/>
  <c r="Q4" i="8"/>
  <c r="AR9" i="8" l="1"/>
  <c r="AQ5" i="8" l="1"/>
  <c r="AS5" i="8" s="1"/>
  <c r="AT5" i="8" s="1"/>
  <c r="AT9" i="8"/>
</calcChain>
</file>

<file path=xl/sharedStrings.xml><?xml version="1.0" encoding="utf-8"?>
<sst xmlns="http://schemas.openxmlformats.org/spreadsheetml/2006/main" count="296" uniqueCount="185">
  <si>
    <t>A4</t>
  </si>
  <si>
    <t>A5</t>
  </si>
  <si>
    <t>A6</t>
  </si>
  <si>
    <t>A7</t>
  </si>
  <si>
    <t>A8</t>
  </si>
  <si>
    <t>A9</t>
  </si>
  <si>
    <t>A10</t>
  </si>
  <si>
    <t>B4</t>
  </si>
  <si>
    <t>B5</t>
  </si>
  <si>
    <t>B6</t>
  </si>
  <si>
    <t>B7</t>
  </si>
  <si>
    <t>B8</t>
  </si>
  <si>
    <t>B9</t>
  </si>
  <si>
    <t>B10</t>
  </si>
  <si>
    <t>스티커</t>
  </si>
  <si>
    <t xml:space="preserve">Short  </t>
  </si>
  <si>
    <t xml:space="preserve">1 천원 </t>
  </si>
  <si>
    <t xml:space="preserve">Tall </t>
  </si>
  <si>
    <t xml:space="preserve">2 천원 </t>
  </si>
  <si>
    <t xml:space="preserve">Grande </t>
  </si>
  <si>
    <t xml:space="preserve">3 천원 </t>
  </si>
  <si>
    <t xml:space="preserve">Short </t>
  </si>
  <si>
    <t xml:space="preserve">4 천원 </t>
  </si>
  <si>
    <t xml:space="preserve">5 천원 </t>
  </si>
  <si>
    <t xml:space="preserve">6 천원 </t>
  </si>
  <si>
    <t xml:space="preserve">- </t>
  </si>
  <si>
    <t>원두</t>
  </si>
  <si>
    <t>우유</t>
  </si>
  <si>
    <t>바닐라</t>
  </si>
  <si>
    <r>
      <t>카라멜</t>
    </r>
    <r>
      <rPr>
        <sz val="9"/>
        <color indexed="8"/>
        <rFont val="맑은 고딕"/>
        <family val="3"/>
        <charset val="129"/>
      </rPr>
      <t xml:space="preserve"> </t>
    </r>
  </si>
  <si>
    <t>텀블러</t>
  </si>
  <si>
    <r>
      <t>장당 단가</t>
    </r>
    <r>
      <rPr>
        <sz val="9"/>
        <color indexed="8"/>
        <rFont val="맑은 고딕"/>
        <family val="3"/>
        <charset val="129"/>
      </rPr>
      <t>(</t>
    </r>
    <r>
      <rPr>
        <sz val="9"/>
        <color indexed="8"/>
        <rFont val="Arial"/>
        <family val="2"/>
      </rPr>
      <t>원</t>
    </r>
    <r>
      <rPr>
        <sz val="9"/>
        <color indexed="8"/>
        <rFont val="맑은 고딕"/>
        <family val="3"/>
        <charset val="129"/>
      </rPr>
      <t>)</t>
    </r>
  </si>
  <si>
    <t>낱개 수량</t>
  </si>
  <si>
    <r>
      <t>낱개당 단가</t>
    </r>
    <r>
      <rPr>
        <sz val="9"/>
        <color indexed="8"/>
        <rFont val="맑은 고딕"/>
        <family val="3"/>
        <charset val="129"/>
      </rPr>
      <t>(</t>
    </r>
    <r>
      <rPr>
        <sz val="9"/>
        <color indexed="8"/>
        <rFont val="Arial"/>
        <family val="2"/>
      </rPr>
      <t>원</t>
    </r>
    <r>
      <rPr>
        <sz val="9"/>
        <color indexed="8"/>
        <rFont val="맑은 고딕"/>
        <family val="3"/>
        <charset val="129"/>
      </rPr>
      <t>)</t>
    </r>
  </si>
  <si>
    <r>
      <t xml:space="preserve">[ </t>
    </r>
    <r>
      <rPr>
        <sz val="9"/>
        <color indexed="8"/>
        <rFont val="Arial"/>
        <family val="2"/>
      </rPr>
      <t>단위</t>
    </r>
    <r>
      <rPr>
        <sz val="9"/>
        <color indexed="8"/>
        <rFont val="맑은 고딕"/>
        <family val="3"/>
        <charset val="129"/>
      </rPr>
      <t xml:space="preserve">: </t>
    </r>
    <r>
      <rPr>
        <sz val="9"/>
        <color indexed="8"/>
        <rFont val="Arial"/>
        <family val="2"/>
      </rPr>
      <t>원</t>
    </r>
    <r>
      <rPr>
        <sz val="9"/>
        <color indexed="8"/>
        <rFont val="맑은 고딕"/>
        <family val="3"/>
        <charset val="129"/>
      </rPr>
      <t xml:space="preserve"> % ] </t>
    </r>
  </si>
  <si>
    <t>커피 메뉴</t>
  </si>
  <si>
    <t>싸이즈</t>
  </si>
  <si>
    <t>제품단가</t>
  </si>
  <si>
    <r>
      <t xml:space="preserve"> 배합비율 (</t>
    </r>
    <r>
      <rPr>
        <sz val="9"/>
        <color indexed="8"/>
        <rFont val="Arial"/>
        <family val="2"/>
      </rPr>
      <t>각 스티커별</t>
    </r>
    <r>
      <rPr>
        <sz val="9"/>
        <color indexed="8"/>
        <rFont val="맑은 고딕"/>
        <family val="3"/>
        <charset val="129"/>
      </rPr>
      <t xml:space="preserve"> 소요 수량) </t>
    </r>
  </si>
  <si>
    <t>제조원가</t>
  </si>
  <si>
    <t>매출이익</t>
  </si>
  <si>
    <r>
      <t>이익율</t>
    </r>
    <r>
      <rPr>
        <sz val="9"/>
        <color indexed="8"/>
        <rFont val="맑은 고딕"/>
        <family val="3"/>
        <charset val="129"/>
      </rPr>
      <t xml:space="preserve"> </t>
    </r>
  </si>
  <si>
    <t>Café  Americano</t>
  </si>
  <si>
    <t xml:space="preserve">          - </t>
  </si>
  <si>
    <t xml:space="preserve">                       - </t>
  </si>
  <si>
    <t>Grande</t>
  </si>
  <si>
    <t>Café Latte</t>
  </si>
  <si>
    <t>Tall</t>
  </si>
  <si>
    <t>Café Mocha</t>
  </si>
  <si>
    <t xml:space="preserve">Caramel Macchiato </t>
  </si>
  <si>
    <t xml:space="preserve">구름무늬 </t>
  </si>
  <si>
    <t xml:space="preserve">Americano </t>
  </si>
  <si>
    <t xml:space="preserve">Latte </t>
  </si>
  <si>
    <t xml:space="preserve">O </t>
  </si>
  <si>
    <t xml:space="preserve">Mocha </t>
  </si>
  <si>
    <t>별</t>
    <phoneticPr fontId="1" type="noConversion"/>
  </si>
  <si>
    <t>하트</t>
    <phoneticPr fontId="1" type="noConversion"/>
  </si>
  <si>
    <t>동그라미</t>
    <phoneticPr fontId="1" type="noConversion"/>
  </si>
  <si>
    <t>딸기/사과</t>
    <phoneticPr fontId="1" type="noConversion"/>
  </si>
  <si>
    <t>Size</t>
    <phoneticPr fontId="1" type="noConversion"/>
  </si>
  <si>
    <t>가격</t>
    <phoneticPr fontId="1" type="noConversion"/>
  </si>
  <si>
    <t>종류</t>
    <phoneticPr fontId="1" type="noConversion"/>
  </si>
  <si>
    <t>제품별 배합비율 및 단가</t>
    <phoneticPr fontId="1" type="noConversion"/>
  </si>
  <si>
    <t>원자재 단가 및 제품별 원가 계산표</t>
    <phoneticPr fontId="1" type="noConversion"/>
  </si>
  <si>
    <t>휘핑</t>
    <phoneticPr fontId="1" type="noConversion"/>
  </si>
  <si>
    <t>주문</t>
    <phoneticPr fontId="1" type="noConversion"/>
  </si>
  <si>
    <t>배달</t>
    <phoneticPr fontId="1" type="noConversion"/>
  </si>
  <si>
    <t>목표</t>
    <phoneticPr fontId="1" type="noConversion"/>
  </si>
  <si>
    <t>실적</t>
    <phoneticPr fontId="1" type="noConversion"/>
  </si>
  <si>
    <t>양품율</t>
    <phoneticPr fontId="1" type="noConversion"/>
  </si>
  <si>
    <t>년간</t>
    <phoneticPr fontId="1" type="noConversion"/>
  </si>
  <si>
    <t>총수량</t>
    <phoneticPr fontId="1" type="noConversion"/>
  </si>
  <si>
    <t>총배송시간</t>
    <phoneticPr fontId="1" type="noConversion"/>
  </si>
  <si>
    <t>[단위:억원]</t>
    <phoneticPr fontId="1" type="noConversion"/>
  </si>
  <si>
    <t>Zlt</t>
    <phoneticPr fontId="1" type="noConversion"/>
  </si>
  <si>
    <t>Zst</t>
    <phoneticPr fontId="1" type="noConversion"/>
  </si>
  <si>
    <t>제조시간</t>
    <phoneticPr fontId="1" type="noConversion"/>
  </si>
  <si>
    <t>배달시간</t>
    <phoneticPr fontId="1" type="noConversion"/>
  </si>
  <si>
    <t>30명 기준 시 : 1. 고객 3조(6명), 바리스타 12명(4명/조, 3개조), 카운터 3명, 사장/품질담당 3명, 배달원 6명</t>
    <phoneticPr fontId="1" type="noConversion"/>
  </si>
  <si>
    <t>30명 초과 시 : 고객을 조당 3명으로 조정! 또는 배달원 인원수 추가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</si>
  <si>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</si>
  <si>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</si>
  <si>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</si>
  <si>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</si>
  <si>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</si>
  <si>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</si>
  <si>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</si>
  <si>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</si>
  <si>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</si>
  <si>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주문시간</t>
    <phoneticPr fontId="1" type="noConversion"/>
  </si>
  <si>
    <t>접수시간</t>
    <phoneticPr fontId="1" type="noConversion"/>
  </si>
  <si>
    <t>스티커(맛) 불량율</t>
    <phoneticPr fontId="1" type="noConversion"/>
  </si>
  <si>
    <t>1점</t>
    <phoneticPr fontId="1" type="noConversion"/>
  </si>
  <si>
    <t>3점</t>
    <phoneticPr fontId="1" type="noConversion"/>
  </si>
  <si>
    <t>5점</t>
    <phoneticPr fontId="1" type="noConversion"/>
  </si>
  <si>
    <t>4점</t>
    <phoneticPr fontId="1" type="noConversion"/>
  </si>
  <si>
    <t>서비스</t>
    <phoneticPr fontId="1" type="noConversion"/>
  </si>
  <si>
    <t>불량갯수</t>
    <phoneticPr fontId="1" type="noConversion"/>
  </si>
  <si>
    <t>계</t>
    <phoneticPr fontId="1" type="noConversion"/>
  </si>
  <si>
    <t>각 프로세스별 장기 공정능력지수(Zlt)</t>
    <phoneticPr fontId="1" type="noConversion"/>
  </si>
  <si>
    <t>커피 주문 세부 내역</t>
    <phoneticPr fontId="1" type="noConversion"/>
  </si>
  <si>
    <t>프로세스 단계별 목표시간 및 소요시간(초,sec)</t>
    <phoneticPr fontId="1" type="noConversion"/>
  </si>
  <si>
    <t>별다방 각 프로세스별 시간 데이터(주문서 기록시간)</t>
    <phoneticPr fontId="1" type="noConversion"/>
  </si>
  <si>
    <t>커피 종류 및 수량</t>
    <phoneticPr fontId="1" type="noConversion"/>
  </si>
  <si>
    <t>주문시간</t>
    <phoneticPr fontId="1" type="noConversion"/>
  </si>
  <si>
    <t>검품 완료시간</t>
    <phoneticPr fontId="1" type="noConversion"/>
  </si>
  <si>
    <t>서비스만족도</t>
    <phoneticPr fontId="1" type="noConversion"/>
  </si>
  <si>
    <t>아메리카노</t>
    <phoneticPr fontId="1" type="noConversion"/>
  </si>
  <si>
    <t>라떼</t>
    <phoneticPr fontId="1" type="noConversion"/>
  </si>
  <si>
    <t>모카</t>
    <phoneticPr fontId="1" type="noConversion"/>
  </si>
  <si>
    <t>마키아또</t>
    <phoneticPr fontId="1" type="noConversion"/>
  </si>
  <si>
    <t>불량수</t>
    <phoneticPr fontId="1" type="noConversion"/>
  </si>
  <si>
    <t>휘핑</t>
    <phoneticPr fontId="1" type="noConversion"/>
  </si>
  <si>
    <t>배달</t>
    <phoneticPr fontId="1" type="noConversion"/>
  </si>
  <si>
    <t>주문</t>
    <phoneticPr fontId="1" type="noConversion"/>
  </si>
  <si>
    <t>(천원)</t>
    <phoneticPr fontId="1" type="noConversion"/>
  </si>
  <si>
    <t>S</t>
    <phoneticPr fontId="1" type="noConversion"/>
  </si>
  <si>
    <t>T</t>
    <phoneticPr fontId="1" type="noConversion"/>
  </si>
  <si>
    <t>G</t>
    <phoneticPr fontId="1" type="noConversion"/>
  </si>
  <si>
    <t>분</t>
    <phoneticPr fontId="1" type="noConversion"/>
  </si>
  <si>
    <t>초</t>
    <phoneticPr fontId="1" type="noConversion"/>
  </si>
  <si>
    <t>포</t>
    <phoneticPr fontId="1" type="noConversion"/>
  </si>
  <si>
    <t>년간 매출 손익분석결과</t>
    <phoneticPr fontId="1" type="noConversion"/>
  </si>
  <si>
    <t>원재료비</t>
    <phoneticPr fontId="1" type="noConversion"/>
  </si>
  <si>
    <t>매출액</t>
    <phoneticPr fontId="1" type="noConversion"/>
  </si>
  <si>
    <t>매출이익</t>
    <phoneticPr fontId="1" type="noConversion"/>
  </si>
  <si>
    <t>옵션</t>
    <phoneticPr fontId="1" type="noConversion"/>
  </si>
  <si>
    <t>배달원</t>
    <phoneticPr fontId="1" type="noConversion"/>
  </si>
  <si>
    <t>카운터</t>
    <phoneticPr fontId="1" type="noConversion"/>
  </si>
  <si>
    <t>바리스타</t>
    <phoneticPr fontId="1" type="noConversion"/>
  </si>
  <si>
    <t>품질검사원</t>
    <phoneticPr fontId="1" type="noConversion"/>
  </si>
  <si>
    <t>수령고객</t>
    <phoneticPr fontId="1" type="noConversion"/>
  </si>
  <si>
    <t>접수시간</t>
    <phoneticPr fontId="1" type="noConversion"/>
  </si>
  <si>
    <t>제조시작시간</t>
    <phoneticPr fontId="1" type="noConversion"/>
  </si>
  <si>
    <t>배달완료 시간</t>
    <phoneticPr fontId="1" type="noConversion"/>
  </si>
  <si>
    <t>판매실패</t>
    <phoneticPr fontId="1" type="noConversion"/>
  </si>
  <si>
    <t>인당이익</t>
    <phoneticPr fontId="1" type="noConversion"/>
  </si>
  <si>
    <t>불량</t>
    <phoneticPr fontId="1" type="noConversion"/>
  </si>
  <si>
    <t>2점</t>
    <phoneticPr fontId="1" type="noConversion"/>
  </si>
  <si>
    <t>매출액</t>
    <phoneticPr fontId="1" type="noConversion"/>
  </si>
  <si>
    <t>주문수</t>
    <phoneticPr fontId="1" type="noConversion"/>
  </si>
  <si>
    <t>(잔)</t>
    <phoneticPr fontId="1" type="noConversion"/>
  </si>
  <si>
    <t>시간</t>
    <phoneticPr fontId="1" type="noConversion"/>
  </si>
  <si>
    <t>초과</t>
    <phoneticPr fontId="1" type="noConversion"/>
  </si>
  <si>
    <t>불량</t>
    <phoneticPr fontId="1" type="noConversion"/>
  </si>
  <si>
    <t>초과</t>
    <phoneticPr fontId="1" type="noConversion"/>
  </si>
  <si>
    <t>240초↑</t>
    <phoneticPr fontId="1" type="noConversion"/>
  </si>
  <si>
    <t>30%↑</t>
    <phoneticPr fontId="1" type="noConversion"/>
  </si>
  <si>
    <t>판매</t>
    <phoneticPr fontId="1" type="noConversion"/>
  </si>
  <si>
    <t>실패</t>
    <phoneticPr fontId="1" type="noConversion"/>
  </si>
  <si>
    <t>건</t>
    <phoneticPr fontId="1" type="noConversion"/>
  </si>
  <si>
    <t>고객 3명</t>
    <phoneticPr fontId="1" type="noConversion"/>
  </si>
  <si>
    <t>경영성과(단위 : 억원/년간)</t>
    <phoneticPr fontId="1" type="noConversion"/>
  </si>
  <si>
    <t>인원수</t>
    <phoneticPr fontId="1" type="noConversion"/>
  </si>
  <si>
    <t>직원수</t>
    <phoneticPr fontId="1" type="noConversion"/>
  </si>
  <si>
    <t>고객수</t>
    <phoneticPr fontId="1" type="noConversion"/>
  </si>
  <si>
    <t>스티커</t>
    <phoneticPr fontId="1" type="noConversion"/>
  </si>
  <si>
    <t>휘핑</t>
    <phoneticPr fontId="1" type="noConversion"/>
  </si>
  <si>
    <t>개</t>
    <phoneticPr fontId="1" type="noConversion"/>
  </si>
  <si>
    <t>(개)</t>
    <phoneticPr fontId="1" type="noConversion"/>
  </si>
  <si>
    <t>부착수</t>
    <phoneticPr fontId="1" type="noConversion"/>
  </si>
  <si>
    <t>건수</t>
    <phoneticPr fontId="1" type="noConversion"/>
  </si>
  <si>
    <t>고객품질평가</t>
    <phoneticPr fontId="1" type="noConversion"/>
  </si>
  <si>
    <t>원자재소요량</t>
    <phoneticPr fontId="1" type="noConversion"/>
  </si>
  <si>
    <t>(24건)</t>
    <phoneticPr fontId="1" type="noConversion"/>
  </si>
  <si>
    <t>구분</t>
    <phoneticPr fontId="1" type="noConversion"/>
  </si>
  <si>
    <t>고객</t>
    <phoneticPr fontId="1" type="noConversion"/>
  </si>
  <si>
    <t>주문번호</t>
    <phoneticPr fontId="1" type="noConversion"/>
  </si>
  <si>
    <t>고객A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</si>
  <si>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</si>
  <si>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</si>
  <si>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</si>
  <si>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고객B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</si>
  <si>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</si>
  <si>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</si>
  <si>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</si>
  <si>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고객C</t>
    <phoneticPr fontId="1" type="noConversion"/>
  </si>
  <si>
    <t>C1</t>
    <phoneticPr fontId="1" type="noConversion"/>
  </si>
  <si>
    <t>합격갯수</t>
    <phoneticPr fontId="1" type="noConversion"/>
  </si>
  <si>
    <t>2 Round</t>
    <phoneticPr fontId="1" type="noConversion"/>
  </si>
  <si>
    <t>주문
시간</t>
    <phoneticPr fontId="1" type="noConversion"/>
  </si>
  <si>
    <t>접수
시간</t>
    <phoneticPr fontId="1" type="noConversion"/>
  </si>
  <si>
    <t>제조
시간</t>
    <phoneticPr fontId="1" type="noConversion"/>
  </si>
  <si>
    <t>배달
시간</t>
    <phoneticPr fontId="1" type="noConversion"/>
  </si>
  <si>
    <t>총배송
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</si>
</sst>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_-* #,##0.0_-;\-* #,##0.0_-;_-* &quot;-&quot;_-;_-@_-"/>
    <numFmt numFmtId="177" formatCode="_-* #,##0.0000_-;\-* #,##0.0000_-;_-* &quot;-&quot;_-;_-@_-"/>
    <numFmt numFmtId="178" formatCode="_-* #,##0.000_-;\-* #,##0.000_-;_-* &quot;-&quot;_-;_-@_-"/>
    <numFmt numFmtId="179" formatCode="0.0000_ "/>
    <numFmt numFmtId="180" formatCode="_-* #,##0.00_-;\-* #,##0.00_-;_-* &quot;-&quot;_-;_-@_-"/>
  </numFmts>
  <fonts count="20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"/>
      <name val="Arial"/>
      <family val="2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9"/>
      <color rgb="FF000000"/>
      <name val="돋움"/>
      <family val="3"/>
      <charset val="129"/>
    </font>
    <font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3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234">
    <xf numFmtId="0" fontId="0" fillId="0" borderId="0" xfId="0">
      <alignment vertical="center"/>
    </xf>
    <xf numFmtId="0" fontId="6" fillId="0" borderId="29" xfId="0" applyFont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 readingOrder="1"/>
    </xf>
    <xf numFmtId="3" fontId="8" fillId="0" borderId="30" xfId="0" applyNumberFormat="1" applyFont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 readingOrder="1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 readingOrder="1"/>
    </xf>
    <xf numFmtId="0" fontId="7" fillId="3" borderId="30" xfId="0" applyFont="1" applyFill="1" applyBorder="1" applyAlignment="1">
      <alignment horizontal="center" vertical="center" wrapText="1" readingOrder="1"/>
    </xf>
    <xf numFmtId="0" fontId="8" fillId="2" borderId="30" xfId="0" applyFont="1" applyFill="1" applyBorder="1" applyAlignment="1">
      <alignment horizontal="center" vertical="center" wrapText="1" readingOrder="1"/>
    </xf>
    <xf numFmtId="3" fontId="8" fillId="2" borderId="30" xfId="0" applyNumberFormat="1" applyFont="1" applyFill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9" fillId="4" borderId="1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7" fillId="2" borderId="33" xfId="0" applyFont="1" applyFill="1" applyBorder="1" applyAlignment="1">
      <alignment horizontal="center" vertical="center" wrapText="1" readingOrder="1"/>
    </xf>
    <xf numFmtId="0" fontId="7" fillId="3" borderId="34" xfId="0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 readingOrder="1"/>
    </xf>
    <xf numFmtId="41" fontId="11" fillId="0" borderId="0" xfId="1" applyFont="1" applyAlignment="1">
      <alignment horizontal="center" vertical="center" shrinkToFit="1"/>
    </xf>
    <xf numFmtId="0" fontId="11" fillId="0" borderId="0" xfId="0" applyFont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41" fontId="12" fillId="0" borderId="1" xfId="1" applyFont="1" applyBorder="1" applyAlignment="1">
      <alignment horizontal="center" vertical="center" shrinkToFit="1"/>
    </xf>
    <xf numFmtId="41" fontId="11" fillId="0" borderId="1" xfId="1" applyFont="1" applyBorder="1" applyAlignment="1">
      <alignment horizontal="center" vertical="center" shrinkToFit="1"/>
    </xf>
    <xf numFmtId="41" fontId="11" fillId="2" borderId="7" xfId="1" applyFont="1" applyFill="1" applyBorder="1" applyAlignment="1">
      <alignment horizontal="center" vertical="center" shrinkToFit="1"/>
    </xf>
    <xf numFmtId="41" fontId="11" fillId="2" borderId="8" xfId="1" applyFont="1" applyFill="1" applyBorder="1" applyAlignment="1">
      <alignment horizontal="center" vertical="center" shrinkToFit="1"/>
    </xf>
    <xf numFmtId="41" fontId="11" fillId="2" borderId="9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41" fontId="11" fillId="2" borderId="12" xfId="1" applyFont="1" applyFill="1" applyBorder="1" applyAlignment="1">
      <alignment horizontal="center" vertical="center" shrinkToFit="1"/>
    </xf>
    <xf numFmtId="41" fontId="14" fillId="0" borderId="0" xfId="1" applyFont="1" applyBorder="1" applyAlignment="1">
      <alignment vertical="center" shrinkToFit="1"/>
    </xf>
    <xf numFmtId="41" fontId="14" fillId="5" borderId="0" xfId="1" applyFont="1" applyFill="1" applyBorder="1" applyAlignment="1">
      <alignment vertical="center" shrinkToFit="1"/>
    </xf>
    <xf numFmtId="41" fontId="11" fillId="5" borderId="0" xfId="1" applyFont="1" applyFill="1" applyAlignment="1">
      <alignment horizontal="center" vertical="center" shrinkToFit="1"/>
    </xf>
    <xf numFmtId="0" fontId="11" fillId="5" borderId="0" xfId="0" applyFont="1" applyFill="1" applyAlignment="1">
      <alignment horizontal="center" vertical="center" shrinkToFit="1"/>
    </xf>
    <xf numFmtId="41" fontId="11" fillId="5" borderId="1" xfId="1" applyFont="1" applyFill="1" applyBorder="1" applyAlignment="1">
      <alignment horizontal="center" vertical="center" shrinkToFit="1"/>
    </xf>
    <xf numFmtId="176" fontId="11" fillId="5" borderId="1" xfId="1" applyNumberFormat="1" applyFont="1" applyFill="1" applyBorder="1" applyAlignment="1">
      <alignment vertical="center" shrinkToFit="1"/>
    </xf>
    <xf numFmtId="176" fontId="11" fillId="5" borderId="1" xfId="1" applyNumberFormat="1" applyFont="1" applyFill="1" applyBorder="1" applyAlignment="1">
      <alignment horizontal="center" vertical="center" shrinkToFit="1"/>
    </xf>
    <xf numFmtId="178" fontId="11" fillId="0" borderId="0" xfId="1" applyNumberFormat="1" applyFont="1" applyAlignment="1">
      <alignment horizontal="center" vertical="center" shrinkToFit="1"/>
    </xf>
    <xf numFmtId="178" fontId="11" fillId="5" borderId="0" xfId="1" applyNumberFormat="1" applyFont="1" applyFill="1" applyAlignment="1">
      <alignment horizontal="center" vertical="center" shrinkToFit="1"/>
    </xf>
    <xf numFmtId="41" fontId="11" fillId="0" borderId="0" xfId="1" applyFont="1" applyBorder="1" applyAlignment="1">
      <alignment horizontal="center" vertical="center" shrinkToFit="1"/>
    </xf>
    <xf numFmtId="41" fontId="4" fillId="0" borderId="5" xfId="1" applyFont="1" applyFill="1" applyBorder="1" applyAlignment="1">
      <alignment horizontal="center" vertical="center" shrinkToFit="1"/>
    </xf>
    <xf numFmtId="41" fontId="4" fillId="0" borderId="10" xfId="1" applyFont="1" applyFill="1" applyBorder="1" applyAlignment="1">
      <alignment horizontal="center" vertical="center" shrinkToFit="1"/>
    </xf>
    <xf numFmtId="41" fontId="4" fillId="0" borderId="1" xfId="1" applyFont="1" applyFill="1" applyBorder="1" applyAlignment="1">
      <alignment horizontal="center" vertical="center" shrinkToFit="1"/>
    </xf>
    <xf numFmtId="41" fontId="4" fillId="0" borderId="13" xfId="1" applyFont="1" applyFill="1" applyBorder="1" applyAlignment="1">
      <alignment horizontal="center" vertical="center" shrinkToFit="1"/>
    </xf>
    <xf numFmtId="41" fontId="4" fillId="0" borderId="11" xfId="1" applyFont="1" applyFill="1" applyBorder="1" applyAlignment="1">
      <alignment horizontal="center" vertical="center" shrinkToFit="1"/>
    </xf>
    <xf numFmtId="41" fontId="4" fillId="0" borderId="8" xfId="1" applyFont="1" applyFill="1" applyBorder="1" applyAlignment="1">
      <alignment horizontal="center" vertical="center" shrinkToFit="1"/>
    </xf>
    <xf numFmtId="41" fontId="4" fillId="0" borderId="12" xfId="1" applyFont="1" applyFill="1" applyBorder="1" applyAlignment="1">
      <alignment horizontal="center" vertical="center" shrinkToFit="1"/>
    </xf>
    <xf numFmtId="41" fontId="11" fillId="0" borderId="8" xfId="1" applyFont="1" applyFill="1" applyBorder="1" applyAlignment="1">
      <alignment horizontal="center" vertical="center" shrinkToFit="1"/>
    </xf>
    <xf numFmtId="177" fontId="11" fillId="0" borderId="0" xfId="1" applyNumberFormat="1" applyFont="1" applyAlignment="1">
      <alignment horizontal="center" vertical="center" shrinkToFit="1"/>
    </xf>
    <xf numFmtId="41" fontId="11" fillId="8" borderId="18" xfId="1" applyFont="1" applyFill="1" applyBorder="1" applyAlignment="1">
      <alignment horizontal="center" vertical="center" shrinkToFit="1"/>
    </xf>
    <xf numFmtId="41" fontId="11" fillId="2" borderId="1" xfId="1" applyFont="1" applyFill="1" applyBorder="1" applyAlignment="1">
      <alignment vertical="center" shrinkToFit="1"/>
    </xf>
    <xf numFmtId="176" fontId="11" fillId="2" borderId="9" xfId="1" applyNumberFormat="1" applyFont="1" applyFill="1" applyBorder="1" applyAlignment="1">
      <alignment horizontal="center" vertical="center" shrinkToFit="1"/>
    </xf>
    <xf numFmtId="41" fontId="11" fillId="2" borderId="18" xfId="1" applyFont="1" applyFill="1" applyBorder="1" applyAlignment="1">
      <alignment horizontal="center" vertical="center" shrinkToFit="1"/>
    </xf>
    <xf numFmtId="41" fontId="11" fillId="2" borderId="3" xfId="1" applyFont="1" applyFill="1" applyBorder="1" applyAlignment="1">
      <alignment vertical="center" shrinkToFit="1"/>
    </xf>
    <xf numFmtId="41" fontId="11" fillId="8" borderId="7" xfId="1" applyFont="1" applyFill="1" applyBorder="1" applyAlignment="1">
      <alignment horizontal="center" vertical="center" shrinkToFit="1"/>
    </xf>
    <xf numFmtId="41" fontId="11" fillId="8" borderId="8" xfId="1" applyFont="1" applyFill="1" applyBorder="1" applyAlignment="1">
      <alignment horizontal="center" vertical="center" shrinkToFit="1"/>
    </xf>
    <xf numFmtId="176" fontId="11" fillId="8" borderId="8" xfId="1" applyNumberFormat="1" applyFont="1" applyFill="1" applyBorder="1" applyAlignment="1">
      <alignment horizontal="center" vertical="center" shrinkToFit="1"/>
    </xf>
    <xf numFmtId="41" fontId="11" fillId="8" borderId="9" xfId="1" applyFont="1" applyFill="1" applyBorder="1" applyAlignment="1">
      <alignment horizontal="center" vertical="center" shrinkToFit="1"/>
    </xf>
    <xf numFmtId="41" fontId="11" fillId="8" borderId="12" xfId="1" applyFont="1" applyFill="1" applyBorder="1" applyAlignment="1">
      <alignment horizontal="center" vertical="center" shrinkToFit="1"/>
    </xf>
    <xf numFmtId="176" fontId="11" fillId="2" borderId="6" xfId="1" applyNumberFormat="1" applyFont="1" applyFill="1" applyBorder="1" applyAlignment="1">
      <alignment horizontal="center" vertical="center" shrinkToFit="1"/>
    </xf>
    <xf numFmtId="41" fontId="11" fillId="0" borderId="12" xfId="1" applyFont="1" applyBorder="1" applyAlignment="1">
      <alignment horizontal="center" vertical="center" shrinkToFit="1"/>
    </xf>
    <xf numFmtId="41" fontId="4" fillId="0" borderId="19" xfId="1" applyFont="1" applyFill="1" applyBorder="1" applyAlignment="1">
      <alignment horizontal="center" vertical="center" shrinkToFit="1"/>
    </xf>
    <xf numFmtId="41" fontId="4" fillId="0" borderId="18" xfId="1" applyFont="1" applyFill="1" applyBorder="1" applyAlignment="1">
      <alignment horizontal="center" vertical="center" shrinkToFit="1"/>
    </xf>
    <xf numFmtId="0" fontId="13" fillId="2" borderId="6" xfId="0" applyFont="1" applyFill="1" applyBorder="1" applyAlignment="1">
      <alignment horizontal="center" vertical="center" shrinkToFit="1"/>
    </xf>
    <xf numFmtId="0" fontId="13" fillId="2" borderId="2" xfId="0" applyFont="1" applyFill="1" applyBorder="1" applyAlignment="1">
      <alignment horizontal="center" vertical="center" shrinkToFit="1"/>
    </xf>
    <xf numFmtId="0" fontId="13" fillId="2" borderId="9" xfId="0" applyFont="1" applyFill="1" applyBorder="1" applyAlignment="1">
      <alignment horizontal="center" vertical="center" shrinkToFit="1"/>
    </xf>
    <xf numFmtId="41" fontId="11" fillId="0" borderId="18" xfId="1" applyFont="1" applyBorder="1" applyAlignment="1">
      <alignment horizontal="center" vertical="center" shrinkToFit="1"/>
    </xf>
    <xf numFmtId="41" fontId="11" fillId="8" borderId="1" xfId="1" applyFont="1" applyFill="1" applyBorder="1" applyAlignment="1">
      <alignment horizontal="center" vertical="center" shrinkToFit="1"/>
    </xf>
    <xf numFmtId="176" fontId="11" fillId="2" borderId="5" xfId="1" applyNumberFormat="1" applyFont="1" applyFill="1" applyBorder="1" applyAlignment="1">
      <alignment horizontal="center" vertical="center" shrinkToFit="1"/>
    </xf>
    <xf numFmtId="176" fontId="11" fillId="2" borderId="1" xfId="1" applyNumberFormat="1" applyFont="1" applyFill="1" applyBorder="1" applyAlignment="1">
      <alignment horizontal="center" vertical="center" shrinkToFit="1"/>
    </xf>
    <xf numFmtId="176" fontId="11" fillId="2" borderId="8" xfId="1" applyNumberFormat="1" applyFont="1" applyFill="1" applyBorder="1" applyAlignment="1">
      <alignment horizontal="center" vertical="center" shrinkToFit="1"/>
    </xf>
    <xf numFmtId="41" fontId="11" fillId="5" borderId="13" xfId="1" applyFont="1" applyFill="1" applyBorder="1" applyAlignment="1">
      <alignment horizontal="center" vertical="center" shrinkToFit="1"/>
    </xf>
    <xf numFmtId="41" fontId="11" fillId="8" borderId="4" xfId="1" applyFont="1" applyFill="1" applyBorder="1" applyAlignment="1">
      <alignment horizontal="center" vertical="center" shrinkToFit="1"/>
    </xf>
    <xf numFmtId="41" fontId="11" fillId="8" borderId="5" xfId="1" applyFont="1" applyFill="1" applyBorder="1" applyAlignment="1">
      <alignment horizontal="center" vertical="center" shrinkToFit="1"/>
    </xf>
    <xf numFmtId="41" fontId="11" fillId="8" borderId="6" xfId="1" applyFont="1" applyFill="1" applyBorder="1" applyAlignment="1">
      <alignment horizontal="center" vertical="center" shrinkToFit="1"/>
    </xf>
    <xf numFmtId="41" fontId="11" fillId="5" borderId="3" xfId="1" applyFont="1" applyFill="1" applyBorder="1" applyAlignment="1">
      <alignment horizontal="center" vertical="center" shrinkToFit="1"/>
    </xf>
    <xf numFmtId="41" fontId="11" fillId="0" borderId="2" xfId="1" applyFont="1" applyBorder="1" applyAlignment="1">
      <alignment horizontal="center" vertical="center" shrinkToFit="1"/>
    </xf>
    <xf numFmtId="41" fontId="11" fillId="8" borderId="19" xfId="1" applyFont="1" applyFill="1" applyBorder="1" applyAlignment="1">
      <alignment horizontal="center" vertical="center" shrinkToFit="1"/>
    </xf>
    <xf numFmtId="41" fontId="11" fillId="5" borderId="2" xfId="1" applyFont="1" applyFill="1" applyBorder="1" applyAlignment="1">
      <alignment horizontal="center" vertical="center" shrinkToFit="1"/>
    </xf>
    <xf numFmtId="177" fontId="11" fillId="5" borderId="8" xfId="1" applyNumberFormat="1" applyFont="1" applyFill="1" applyBorder="1" applyAlignment="1">
      <alignment horizontal="center" vertical="center" shrinkToFit="1"/>
    </xf>
    <xf numFmtId="176" fontId="11" fillId="5" borderId="8" xfId="1" applyNumberFormat="1" applyFont="1" applyFill="1" applyBorder="1" applyAlignment="1">
      <alignment horizontal="center" vertical="center" shrinkToFit="1"/>
    </xf>
    <xf numFmtId="177" fontId="11" fillId="5" borderId="9" xfId="1" applyNumberFormat="1" applyFont="1" applyFill="1" applyBorder="1" applyAlignment="1">
      <alignment horizontal="center" vertical="center" shrinkToFit="1"/>
    </xf>
    <xf numFmtId="41" fontId="11" fillId="8" borderId="3" xfId="1" applyFont="1" applyFill="1" applyBorder="1" applyAlignment="1">
      <alignment horizontal="center" vertical="center" shrinkToFit="1"/>
    </xf>
    <xf numFmtId="0" fontId="11" fillId="8" borderId="2" xfId="0" applyFont="1" applyFill="1" applyBorder="1" applyAlignment="1">
      <alignment horizontal="center" vertical="center" shrinkToFit="1"/>
    </xf>
    <xf numFmtId="0" fontId="11" fillId="5" borderId="2" xfId="0" applyFont="1" applyFill="1" applyBorder="1" applyAlignment="1">
      <alignment horizontal="center" vertical="center" shrinkToFit="1"/>
    </xf>
    <xf numFmtId="179" fontId="11" fillId="5" borderId="7" xfId="1" applyNumberFormat="1" applyFont="1" applyFill="1" applyBorder="1" applyAlignment="1">
      <alignment horizontal="center" vertical="center" shrinkToFit="1"/>
    </xf>
    <xf numFmtId="179" fontId="11" fillId="5" borderId="8" xfId="1" applyNumberFormat="1" applyFont="1" applyFill="1" applyBorder="1" applyAlignment="1">
      <alignment horizontal="center" vertical="center" shrinkToFit="1"/>
    </xf>
    <xf numFmtId="176" fontId="11" fillId="5" borderId="0" xfId="1" applyNumberFormat="1" applyFont="1" applyFill="1" applyBorder="1" applyAlignment="1">
      <alignment horizontal="center" vertical="center" shrinkToFit="1"/>
    </xf>
    <xf numFmtId="176" fontId="11" fillId="5" borderId="2" xfId="1" applyNumberFormat="1" applyFont="1" applyFill="1" applyBorder="1" applyAlignment="1">
      <alignment horizontal="center" vertical="center" shrinkToFit="1"/>
    </xf>
    <xf numFmtId="41" fontId="4" fillId="0" borderId="6" xfId="1" applyFont="1" applyFill="1" applyBorder="1" applyAlignment="1">
      <alignment horizontal="center" vertical="center" shrinkToFit="1"/>
    </xf>
    <xf numFmtId="41" fontId="4" fillId="0" borderId="2" xfId="1" applyFont="1" applyFill="1" applyBorder="1" applyAlignment="1">
      <alignment horizontal="center" vertical="center" shrinkToFit="1"/>
    </xf>
    <xf numFmtId="41" fontId="4" fillId="0" borderId="9" xfId="1" applyFont="1" applyFill="1" applyBorder="1" applyAlignment="1">
      <alignment horizontal="center" vertical="center" shrinkToFit="1"/>
    </xf>
    <xf numFmtId="41" fontId="11" fillId="6" borderId="7" xfId="1" applyFont="1" applyFill="1" applyBorder="1" applyAlignment="1">
      <alignment horizontal="center" vertical="center" shrinkToFit="1"/>
    </xf>
    <xf numFmtId="41" fontId="11" fillId="6" borderId="8" xfId="1" applyFont="1" applyFill="1" applyBorder="1" applyAlignment="1">
      <alignment horizontal="center" vertical="center" shrinkToFit="1"/>
    </xf>
    <xf numFmtId="41" fontId="11" fillId="5" borderId="39" xfId="1" applyFont="1" applyFill="1" applyBorder="1" applyAlignment="1">
      <alignment horizontal="center" vertical="center" shrinkToFit="1"/>
    </xf>
    <xf numFmtId="176" fontId="11" fillId="5" borderId="14" xfId="1" applyNumberFormat="1" applyFont="1" applyFill="1" applyBorder="1" applyAlignment="1">
      <alignment horizontal="center" vertical="center" shrinkToFit="1"/>
    </xf>
    <xf numFmtId="176" fontId="11" fillId="5" borderId="40" xfId="1" applyNumberFormat="1" applyFont="1" applyFill="1" applyBorder="1" applyAlignment="1">
      <alignment horizontal="center" vertical="center" shrinkToFit="1"/>
    </xf>
    <xf numFmtId="180" fontId="0" fillId="0" borderId="0" xfId="1" applyNumberFormat="1" applyFont="1">
      <alignment vertical="center"/>
    </xf>
    <xf numFmtId="41" fontId="8" fillId="0" borderId="30" xfId="1" applyFont="1" applyBorder="1" applyAlignment="1">
      <alignment horizontal="center" vertical="center" wrapText="1" readingOrder="1"/>
    </xf>
    <xf numFmtId="41" fontId="8" fillId="0" borderId="33" xfId="1" applyFont="1" applyBorder="1" applyAlignment="1">
      <alignment horizontal="center" vertical="center" wrapText="1" readingOrder="1"/>
    </xf>
    <xf numFmtId="41" fontId="8" fillId="0" borderId="1" xfId="1" applyFont="1" applyBorder="1" applyAlignment="1">
      <alignment horizontal="center" vertical="center" wrapText="1" readingOrder="1"/>
    </xf>
    <xf numFmtId="41" fontId="8" fillId="2" borderId="30" xfId="1" applyFont="1" applyFill="1" applyBorder="1" applyAlignment="1">
      <alignment horizontal="center" vertical="center" wrapText="1" readingOrder="1"/>
    </xf>
    <xf numFmtId="41" fontId="11" fillId="2" borderId="11" xfId="1" applyFont="1" applyFill="1" applyBorder="1" applyAlignment="1">
      <alignment vertical="center" shrinkToFit="1"/>
    </xf>
    <xf numFmtId="179" fontId="11" fillId="5" borderId="40" xfId="1" applyNumberFormat="1" applyFont="1" applyFill="1" applyBorder="1" applyAlignment="1">
      <alignment horizontal="center" vertical="center" shrinkToFit="1"/>
    </xf>
    <xf numFmtId="176" fontId="11" fillId="2" borderId="3" xfId="1" applyNumberFormat="1" applyFont="1" applyFill="1" applyBorder="1" applyAlignment="1">
      <alignment vertical="center" shrinkToFit="1"/>
    </xf>
    <xf numFmtId="176" fontId="11" fillId="2" borderId="1" xfId="1" applyNumberFormat="1" applyFont="1" applyFill="1" applyBorder="1" applyAlignment="1">
      <alignment vertical="center" shrinkToFit="1"/>
    </xf>
    <xf numFmtId="176" fontId="11" fillId="2" borderId="2" xfId="1" applyNumberFormat="1" applyFont="1" applyFill="1" applyBorder="1" applyAlignment="1">
      <alignment vertical="center" shrinkToFit="1"/>
    </xf>
    <xf numFmtId="176" fontId="11" fillId="2" borderId="13" xfId="1" applyNumberFormat="1" applyFont="1" applyFill="1" applyBorder="1" applyAlignment="1">
      <alignment horizontal="center" vertical="center" shrinkToFit="1"/>
    </xf>
    <xf numFmtId="176" fontId="11" fillId="2" borderId="19" xfId="1" applyNumberFormat="1" applyFont="1" applyFill="1" applyBorder="1" applyAlignment="1">
      <alignment horizontal="center" vertical="center" shrinkToFit="1"/>
    </xf>
    <xf numFmtId="176" fontId="11" fillId="2" borderId="18" xfId="1" applyNumberFormat="1" applyFont="1" applyFill="1" applyBorder="1" applyAlignment="1">
      <alignment horizontal="center" vertical="center" shrinkToFit="1"/>
    </xf>
    <xf numFmtId="41" fontId="11" fillId="0" borderId="9" xfId="1" applyFont="1" applyBorder="1" applyAlignment="1">
      <alignment horizontal="center" vertical="center" shrinkToFit="1"/>
    </xf>
    <xf numFmtId="41" fontId="4" fillId="2" borderId="1" xfId="1" applyFont="1" applyFill="1" applyBorder="1" applyAlignment="1">
      <alignment horizontal="center" vertical="center" shrinkToFit="1"/>
    </xf>
    <xf numFmtId="41" fontId="4" fillId="2" borderId="5" xfId="1" applyFont="1" applyFill="1" applyBorder="1" applyAlignment="1">
      <alignment horizontal="center" vertical="center" shrinkToFit="1"/>
    </xf>
    <xf numFmtId="41" fontId="4" fillId="2" borderId="8" xfId="1" applyFont="1" applyFill="1" applyBorder="1" applyAlignment="1">
      <alignment horizontal="center" vertical="center" shrinkToFit="1"/>
    </xf>
    <xf numFmtId="176" fontId="11" fillId="8" borderId="12" xfId="1" applyNumberFormat="1" applyFont="1" applyFill="1" applyBorder="1" applyAlignment="1">
      <alignment horizontal="center" vertical="center" shrinkToFit="1"/>
    </xf>
    <xf numFmtId="0" fontId="18" fillId="2" borderId="3" xfId="0" applyFont="1" applyFill="1" applyBorder="1" applyAlignment="1">
      <alignment horizontal="center" vertical="center"/>
    </xf>
    <xf numFmtId="41" fontId="4" fillId="0" borderId="4" xfId="1" applyFont="1" applyFill="1" applyBorder="1" applyAlignment="1">
      <alignment horizontal="center" vertical="center" shrinkToFit="1"/>
    </xf>
    <xf numFmtId="41" fontId="4" fillId="0" borderId="3" xfId="1" applyFont="1" applyFill="1" applyBorder="1" applyAlignment="1">
      <alignment horizontal="center" vertical="center" shrinkToFit="1"/>
    </xf>
    <xf numFmtId="41" fontId="4" fillId="0" borderId="7" xfId="1" applyFont="1" applyFill="1" applyBorder="1" applyAlignment="1">
      <alignment horizontal="center" vertical="center" shrinkToFit="1"/>
    </xf>
    <xf numFmtId="41" fontId="11" fillId="0" borderId="7" xfId="1" applyFont="1" applyFill="1" applyBorder="1" applyAlignment="1">
      <alignment horizontal="center" vertical="center" shrinkToFit="1"/>
    </xf>
    <xf numFmtId="176" fontId="11" fillId="2" borderId="2" xfId="1" applyNumberFormat="1" applyFont="1" applyFill="1" applyBorder="1" applyAlignment="1">
      <alignment horizontal="center" vertical="center" shrinkToFit="1"/>
    </xf>
    <xf numFmtId="0" fontId="18" fillId="2" borderId="1" xfId="0" applyFont="1" applyFill="1" applyBorder="1" applyAlignment="1">
      <alignment horizontal="center" vertical="center"/>
    </xf>
    <xf numFmtId="41" fontId="11" fillId="2" borderId="1" xfId="1" applyFont="1" applyFill="1" applyBorder="1" applyAlignment="1">
      <alignment horizontal="center" vertical="center" shrinkToFit="1"/>
    </xf>
    <xf numFmtId="41" fontId="11" fillId="2" borderId="3" xfId="1" applyFont="1" applyFill="1" applyBorder="1" applyAlignment="1">
      <alignment horizontal="center" vertical="center" shrinkToFit="1"/>
    </xf>
    <xf numFmtId="41" fontId="11" fillId="2" borderId="4" xfId="1" applyFont="1" applyFill="1" applyBorder="1" applyAlignment="1">
      <alignment horizontal="center" vertical="center" shrinkToFit="1"/>
    </xf>
    <xf numFmtId="41" fontId="11" fillId="2" borderId="5" xfId="1" applyFont="1" applyFill="1" applyBorder="1" applyAlignment="1">
      <alignment horizontal="center" vertical="center" shrinkToFit="1"/>
    </xf>
    <xf numFmtId="41" fontId="11" fillId="2" borderId="10" xfId="1" applyFont="1" applyFill="1" applyBorder="1" applyAlignment="1">
      <alignment horizontal="center" vertical="center" shrinkToFit="1"/>
    </xf>
    <xf numFmtId="41" fontId="11" fillId="2" borderId="6" xfId="1" applyFont="1" applyFill="1" applyBorder="1" applyAlignment="1">
      <alignment horizontal="center" vertical="center" shrinkToFit="1"/>
    </xf>
    <xf numFmtId="41" fontId="11" fillId="0" borderId="8" xfId="1" applyFont="1" applyBorder="1" applyAlignment="1">
      <alignment horizontal="center" vertical="center" shrinkToFit="1"/>
    </xf>
    <xf numFmtId="41" fontId="11" fillId="2" borderId="13" xfId="1" applyFont="1" applyFill="1" applyBorder="1" applyAlignment="1">
      <alignment horizontal="center" vertical="center" shrinkToFit="1"/>
    </xf>
    <xf numFmtId="41" fontId="11" fillId="2" borderId="11" xfId="1" applyFont="1" applyFill="1" applyBorder="1" applyAlignment="1">
      <alignment horizontal="center" vertical="center" shrinkToFit="1"/>
    </xf>
    <xf numFmtId="41" fontId="11" fillId="2" borderId="2" xfId="1" applyFont="1" applyFill="1" applyBorder="1" applyAlignment="1">
      <alignment horizontal="center" vertical="center" shrinkToFit="1"/>
    </xf>
    <xf numFmtId="41" fontId="11" fillId="2" borderId="19" xfId="1" applyFont="1" applyFill="1" applyBorder="1" applyAlignment="1">
      <alignment horizontal="center" vertical="center" shrinkToFit="1"/>
    </xf>
    <xf numFmtId="0" fontId="11" fillId="2" borderId="2" xfId="0" applyFont="1" applyFill="1" applyBorder="1" applyAlignment="1">
      <alignment horizontal="center" vertical="center" shrinkToFit="1"/>
    </xf>
    <xf numFmtId="41" fontId="11" fillId="2" borderId="41" xfId="1" applyFont="1" applyFill="1" applyBorder="1" applyAlignment="1">
      <alignment horizontal="center" vertical="center" shrinkToFit="1"/>
    </xf>
    <xf numFmtId="0" fontId="11" fillId="2" borderId="1" xfId="0" applyFont="1" applyFill="1" applyBorder="1" applyAlignment="1">
      <alignment horizontal="center" vertical="center" shrinkToFit="1"/>
    </xf>
    <xf numFmtId="0" fontId="11" fillId="2" borderId="42" xfId="0" applyFont="1" applyFill="1" applyBorder="1" applyAlignment="1">
      <alignment horizontal="center" vertical="center" shrinkToFit="1"/>
    </xf>
    <xf numFmtId="177" fontId="11" fillId="2" borderId="1" xfId="1" applyNumberFormat="1" applyFont="1" applyFill="1" applyBorder="1" applyAlignment="1">
      <alignment horizontal="center" vertical="center" shrinkToFit="1"/>
    </xf>
    <xf numFmtId="41" fontId="18" fillId="2" borderId="3" xfId="0" applyNumberFormat="1" applyFont="1" applyFill="1" applyBorder="1" applyAlignment="1">
      <alignment horizontal="center" vertical="center"/>
    </xf>
    <xf numFmtId="41" fontId="11" fillId="5" borderId="18" xfId="1" applyFont="1" applyFill="1" applyBorder="1" applyAlignment="1">
      <alignment horizontal="center" vertical="center" shrinkToFit="1"/>
    </xf>
    <xf numFmtId="41" fontId="11" fillId="5" borderId="8" xfId="1" applyFont="1" applyFill="1" applyBorder="1" applyAlignment="1">
      <alignment horizontal="center" vertical="center" shrinkToFit="1"/>
    </xf>
    <xf numFmtId="41" fontId="11" fillId="5" borderId="7" xfId="1" applyFont="1" applyFill="1" applyBorder="1" applyAlignment="1">
      <alignment horizontal="center" vertical="center" shrinkToFit="1"/>
    </xf>
    <xf numFmtId="0" fontId="11" fillId="2" borderId="4" xfId="0" applyFont="1" applyFill="1" applyBorder="1" applyAlignment="1">
      <alignment horizontal="center" vertical="center" shrinkToFit="1"/>
    </xf>
    <xf numFmtId="0" fontId="11" fillId="2" borderId="5" xfId="0" applyFont="1" applyFill="1" applyBorder="1" applyAlignment="1">
      <alignment horizontal="center" vertical="center" shrinkToFit="1"/>
    </xf>
    <xf numFmtId="0" fontId="11" fillId="2" borderId="6" xfId="0" applyFont="1" applyFill="1" applyBorder="1" applyAlignment="1">
      <alignment horizontal="center" vertical="center" shrinkToFit="1"/>
    </xf>
    <xf numFmtId="41" fontId="11" fillId="2" borderId="3" xfId="1" applyFont="1" applyFill="1" applyBorder="1" applyAlignment="1">
      <alignment horizontal="center" vertical="center" shrinkToFit="1"/>
    </xf>
    <xf numFmtId="41" fontId="11" fillId="2" borderId="1" xfId="1" applyFont="1" applyFill="1" applyBorder="1" applyAlignment="1">
      <alignment horizontal="center" vertical="center" shrinkToFit="1"/>
    </xf>
    <xf numFmtId="41" fontId="11" fillId="2" borderId="2" xfId="1" applyFont="1" applyFill="1" applyBorder="1" applyAlignment="1">
      <alignment horizontal="center" vertical="center" shrinkToFit="1"/>
    </xf>
    <xf numFmtId="41" fontId="11" fillId="2" borderId="14" xfId="1" applyFont="1" applyFill="1" applyBorder="1" applyAlignment="1">
      <alignment horizontal="center" vertical="center" wrapText="1" shrinkToFit="1"/>
    </xf>
    <xf numFmtId="41" fontId="11" fillId="2" borderId="16" xfId="1" applyFont="1" applyFill="1" applyBorder="1" applyAlignment="1">
      <alignment horizontal="center" vertical="center" shrinkToFit="1"/>
    </xf>
    <xf numFmtId="41" fontId="11" fillId="2" borderId="13" xfId="1" applyFont="1" applyFill="1" applyBorder="1" applyAlignment="1">
      <alignment horizontal="center" vertical="center" shrinkToFit="1"/>
    </xf>
    <xf numFmtId="41" fontId="11" fillId="2" borderId="4" xfId="1" applyFont="1" applyFill="1" applyBorder="1" applyAlignment="1">
      <alignment horizontal="center" vertical="center" shrinkToFit="1"/>
    </xf>
    <xf numFmtId="41" fontId="11" fillId="2" borderId="5" xfId="1" applyFont="1" applyFill="1" applyBorder="1" applyAlignment="1">
      <alignment horizontal="center" vertical="center" shrinkToFit="1"/>
    </xf>
    <xf numFmtId="41" fontId="11" fillId="2" borderId="10" xfId="1" applyFont="1" applyFill="1" applyBorder="1" applyAlignment="1">
      <alignment horizontal="center" vertical="center" shrinkToFit="1"/>
    </xf>
    <xf numFmtId="176" fontId="11" fillId="2" borderId="2" xfId="1" applyNumberFormat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41" fontId="11" fillId="2" borderId="39" xfId="1" applyFont="1" applyFill="1" applyBorder="1" applyAlignment="1">
      <alignment horizontal="center" vertical="center" wrapText="1" shrinkToFit="1"/>
    </xf>
    <xf numFmtId="41" fontId="11" fillId="2" borderId="43" xfId="1" applyFont="1" applyFill="1" applyBorder="1" applyAlignment="1">
      <alignment horizontal="center" vertical="center" shrinkToFit="1"/>
    </xf>
    <xf numFmtId="41" fontId="11" fillId="2" borderId="11" xfId="1" applyFont="1" applyFill="1" applyBorder="1" applyAlignment="1">
      <alignment horizontal="center" vertical="center" shrinkToFit="1"/>
    </xf>
    <xf numFmtId="41" fontId="11" fillId="2" borderId="40" xfId="1" applyFont="1" applyFill="1" applyBorder="1" applyAlignment="1">
      <alignment horizontal="center" vertical="center" wrapText="1" shrinkToFit="1"/>
    </xf>
    <xf numFmtId="41" fontId="11" fillId="2" borderId="44" xfId="1" applyFont="1" applyFill="1" applyBorder="1" applyAlignment="1">
      <alignment horizontal="center" vertical="center" shrinkToFit="1"/>
    </xf>
    <xf numFmtId="41" fontId="15" fillId="0" borderId="20" xfId="1" applyFont="1" applyBorder="1" applyAlignment="1">
      <alignment horizontal="left" vertical="center" shrinkToFit="1"/>
    </xf>
    <xf numFmtId="41" fontId="15" fillId="0" borderId="0" xfId="1" applyFont="1" applyBorder="1" applyAlignment="1">
      <alignment horizontal="left" vertical="center" shrinkToFit="1"/>
    </xf>
    <xf numFmtId="41" fontId="11" fillId="2" borderId="6" xfId="1" applyFont="1" applyFill="1" applyBorder="1" applyAlignment="1">
      <alignment horizontal="center" vertical="center" shrinkToFit="1"/>
    </xf>
    <xf numFmtId="41" fontId="15" fillId="2" borderId="19" xfId="1" applyFont="1" applyFill="1" applyBorder="1" applyAlignment="1">
      <alignment horizontal="center" vertical="center" shrinkToFit="1"/>
    </xf>
    <xf numFmtId="41" fontId="15" fillId="2" borderId="5" xfId="1" applyFont="1" applyFill="1" applyBorder="1" applyAlignment="1">
      <alignment horizontal="center" vertical="center" shrinkToFit="1"/>
    </xf>
    <xf numFmtId="41" fontId="15" fillId="2" borderId="10" xfId="1" applyFont="1" applyFill="1" applyBorder="1" applyAlignment="1">
      <alignment horizontal="center" vertical="center" shrinkToFit="1"/>
    </xf>
    <xf numFmtId="41" fontId="11" fillId="6" borderId="21" xfId="1" applyFont="1" applyFill="1" applyBorder="1" applyAlignment="1">
      <alignment horizontal="center" vertical="center" shrinkToFit="1"/>
    </xf>
    <xf numFmtId="41" fontId="11" fillId="6" borderId="17" xfId="1" applyFont="1" applyFill="1" applyBorder="1" applyAlignment="1">
      <alignment horizontal="center" vertical="center" shrinkToFit="1"/>
    </xf>
    <xf numFmtId="41" fontId="11" fillId="6" borderId="22" xfId="1" applyFont="1" applyFill="1" applyBorder="1" applyAlignment="1">
      <alignment horizontal="center" vertical="center" shrinkToFit="1"/>
    </xf>
    <xf numFmtId="0" fontId="11" fillId="2" borderId="10" xfId="0" applyFont="1" applyFill="1" applyBorder="1" applyAlignment="1">
      <alignment horizontal="center" vertical="center" shrinkToFit="1"/>
    </xf>
    <xf numFmtId="41" fontId="11" fillId="2" borderId="19" xfId="1" applyFont="1" applyFill="1" applyBorder="1" applyAlignment="1">
      <alignment horizontal="center" vertical="center" shrinkToFit="1"/>
    </xf>
    <xf numFmtId="0" fontId="19" fillId="2" borderId="23" xfId="0" applyFont="1" applyFill="1" applyBorder="1" applyAlignment="1">
      <alignment horizontal="center" vertical="center" shrinkToFit="1"/>
    </xf>
    <xf numFmtId="0" fontId="19" fillId="2" borderId="24" xfId="0" applyFont="1" applyFill="1" applyBorder="1" applyAlignment="1">
      <alignment horizontal="center" vertical="center" shrinkToFit="1"/>
    </xf>
    <xf numFmtId="0" fontId="19" fillId="2" borderId="25" xfId="0" applyFont="1" applyFill="1" applyBorder="1" applyAlignment="1">
      <alignment horizontal="center" vertical="center" shrinkToFit="1"/>
    </xf>
    <xf numFmtId="0" fontId="19" fillId="2" borderId="26" xfId="0" applyFont="1" applyFill="1" applyBorder="1" applyAlignment="1">
      <alignment horizontal="center" vertical="center" shrinkToFit="1"/>
    </xf>
    <xf numFmtId="0" fontId="19" fillId="2" borderId="27" xfId="0" applyFont="1" applyFill="1" applyBorder="1" applyAlignment="1">
      <alignment horizontal="center" vertical="center" shrinkToFit="1"/>
    </xf>
    <xf numFmtId="0" fontId="19" fillId="2" borderId="15" xfId="0" applyFont="1" applyFill="1" applyBorder="1" applyAlignment="1">
      <alignment horizontal="center" vertical="center" shrinkToFit="1"/>
    </xf>
    <xf numFmtId="41" fontId="11" fillId="8" borderId="4" xfId="1" applyFont="1" applyFill="1" applyBorder="1" applyAlignment="1">
      <alignment horizontal="center" vertical="center" shrinkToFit="1"/>
    </xf>
    <xf numFmtId="41" fontId="11" fillId="8" borderId="5" xfId="1" applyFont="1" applyFill="1" applyBorder="1" applyAlignment="1">
      <alignment horizontal="center" vertical="center" shrinkToFit="1"/>
    </xf>
    <xf numFmtId="41" fontId="11" fillId="8" borderId="6" xfId="1" applyFont="1" applyFill="1" applyBorder="1" applyAlignment="1">
      <alignment horizontal="center" vertical="center" shrinkToFit="1"/>
    </xf>
    <xf numFmtId="177" fontId="11" fillId="0" borderId="3" xfId="1" applyNumberFormat="1" applyFont="1" applyBorder="1" applyAlignment="1">
      <alignment horizontal="center" vertical="center" shrinkToFit="1"/>
    </xf>
    <xf numFmtId="177" fontId="11" fillId="0" borderId="1" xfId="1" applyNumberFormat="1" applyFont="1" applyBorder="1" applyAlignment="1">
      <alignment horizontal="center" vertical="center" shrinkToFit="1"/>
    </xf>
    <xf numFmtId="41" fontId="11" fillId="0" borderId="7" xfId="1" applyFont="1" applyBorder="1" applyAlignment="1">
      <alignment horizontal="center" vertical="center" shrinkToFit="1"/>
    </xf>
    <xf numFmtId="41" fontId="11" fillId="0" borderId="8" xfId="1" applyFont="1" applyBorder="1" applyAlignment="1">
      <alignment horizontal="center" vertical="center" shrinkToFit="1"/>
    </xf>
    <xf numFmtId="41" fontId="11" fillId="8" borderId="21" xfId="1" applyFont="1" applyFill="1" applyBorder="1" applyAlignment="1">
      <alignment horizontal="center" vertical="center" shrinkToFit="1"/>
    </xf>
    <xf numFmtId="41" fontId="11" fillId="8" borderId="17" xfId="1" applyFont="1" applyFill="1" applyBorder="1" applyAlignment="1">
      <alignment horizontal="center" vertical="center" shrinkToFit="1"/>
    </xf>
    <xf numFmtId="41" fontId="11" fillId="8" borderId="22" xfId="1" applyFont="1" applyFill="1" applyBorder="1" applyAlignment="1">
      <alignment horizontal="center" vertical="center" shrinkToFit="1"/>
    </xf>
    <xf numFmtId="41" fontId="15" fillId="5" borderId="20" xfId="1" applyFont="1" applyFill="1" applyBorder="1" applyAlignment="1">
      <alignment horizontal="left" vertical="center" shrinkToFit="1"/>
    </xf>
    <xf numFmtId="41" fontId="15" fillId="5" borderId="0" xfId="1" applyFont="1" applyFill="1" applyBorder="1" applyAlignment="1">
      <alignment horizontal="left" vertical="center" shrinkToFit="1"/>
    </xf>
    <xf numFmtId="0" fontId="16" fillId="2" borderId="4" xfId="0" applyFont="1" applyFill="1" applyBorder="1" applyAlignment="1">
      <alignment horizontal="center" vertical="center" textRotation="255"/>
    </xf>
    <xf numFmtId="0" fontId="16" fillId="2" borderId="3" xfId="0" applyFont="1" applyFill="1" applyBorder="1" applyAlignment="1">
      <alignment horizontal="center" vertical="center" textRotation="255"/>
    </xf>
    <xf numFmtId="0" fontId="16" fillId="2" borderId="7" xfId="0" applyFont="1" applyFill="1" applyBorder="1" applyAlignment="1">
      <alignment horizontal="center" vertical="center" textRotation="255"/>
    </xf>
    <xf numFmtId="0" fontId="17" fillId="7" borderId="4" xfId="0" applyFont="1" applyFill="1" applyBorder="1" applyAlignment="1">
      <alignment horizontal="center" vertical="center" shrinkToFit="1"/>
    </xf>
    <xf numFmtId="0" fontId="17" fillId="7" borderId="5" xfId="0" applyFont="1" applyFill="1" applyBorder="1" applyAlignment="1">
      <alignment horizontal="center" vertical="center" shrinkToFit="1"/>
    </xf>
    <xf numFmtId="0" fontId="17" fillId="7" borderId="6" xfId="0" applyFont="1" applyFill="1" applyBorder="1" applyAlignment="1">
      <alignment horizontal="center" vertical="center" shrinkToFit="1"/>
    </xf>
    <xf numFmtId="0" fontId="17" fillId="7" borderId="7" xfId="0" applyFont="1" applyFill="1" applyBorder="1" applyAlignment="1">
      <alignment horizontal="center" vertical="center" shrinkToFit="1"/>
    </xf>
    <xf numFmtId="0" fontId="17" fillId="7" borderId="8" xfId="0" applyFont="1" applyFill="1" applyBorder="1" applyAlignment="1">
      <alignment horizontal="center" vertical="center" shrinkToFit="1"/>
    </xf>
    <xf numFmtId="0" fontId="17" fillId="7" borderId="9" xfId="0" applyFont="1" applyFill="1" applyBorder="1" applyAlignment="1">
      <alignment horizontal="center" vertical="center" shrinkToFit="1"/>
    </xf>
    <xf numFmtId="0" fontId="18" fillId="2" borderId="1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 shrinkToFit="1"/>
    </xf>
    <xf numFmtId="0" fontId="15" fillId="2" borderId="6" xfId="0" applyFont="1" applyFill="1" applyBorder="1" applyAlignment="1">
      <alignment horizontal="center" vertical="center" shrinkToFit="1"/>
    </xf>
    <xf numFmtId="0" fontId="11" fillId="2" borderId="3" xfId="0" applyFont="1" applyFill="1" applyBorder="1" applyAlignment="1">
      <alignment horizontal="center" vertical="center" shrinkToFit="1"/>
    </xf>
    <xf numFmtId="0" fontId="11" fillId="2" borderId="7" xfId="0" applyFont="1" applyFill="1" applyBorder="1" applyAlignment="1">
      <alignment horizontal="center" vertical="center" shrinkToFit="1"/>
    </xf>
    <xf numFmtId="0" fontId="11" fillId="2" borderId="2" xfId="0" applyFont="1" applyFill="1" applyBorder="1" applyAlignment="1">
      <alignment horizontal="center" vertical="center" shrinkToFit="1"/>
    </xf>
    <xf numFmtId="0" fontId="11" fillId="2" borderId="9" xfId="0" applyFont="1" applyFill="1" applyBorder="1" applyAlignment="1">
      <alignment horizontal="center" vertical="center" shrinkToFit="1"/>
    </xf>
    <xf numFmtId="0" fontId="8" fillId="2" borderId="35" xfId="0" applyFont="1" applyFill="1" applyBorder="1" applyAlignment="1">
      <alignment horizontal="center" vertical="center" wrapText="1" readingOrder="1"/>
    </xf>
    <xf numFmtId="0" fontId="8" fillId="2" borderId="36" xfId="0" applyFont="1" applyFill="1" applyBorder="1" applyAlignment="1">
      <alignment horizontal="center" vertical="center" wrapText="1" readingOrder="1"/>
    </xf>
    <xf numFmtId="0" fontId="8" fillId="2" borderId="34" xfId="0" applyFont="1" applyFill="1" applyBorder="1" applyAlignment="1">
      <alignment horizontal="center" vertical="center" wrapText="1" readingOrder="1"/>
    </xf>
    <xf numFmtId="0" fontId="8" fillId="2" borderId="33" xfId="0" applyFont="1" applyFill="1" applyBorder="1" applyAlignment="1">
      <alignment horizontal="center" vertical="center" wrapText="1" readingOrder="1"/>
    </xf>
    <xf numFmtId="0" fontId="8" fillId="2" borderId="37" xfId="0" applyFont="1" applyFill="1" applyBorder="1" applyAlignment="1">
      <alignment horizontal="center" vertical="center" wrapText="1" readingOrder="1"/>
    </xf>
    <xf numFmtId="0" fontId="8" fillId="0" borderId="33" xfId="0" applyFont="1" applyBorder="1" applyAlignment="1">
      <alignment horizontal="center" vertical="center" wrapText="1" readingOrder="1"/>
    </xf>
    <xf numFmtId="0" fontId="8" fillId="0" borderId="37" xfId="0" applyFont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 wrapText="1" readingOrder="1"/>
    </xf>
    <xf numFmtId="0" fontId="7" fillId="0" borderId="33" xfId="0" applyFont="1" applyBorder="1" applyAlignment="1">
      <alignment horizontal="center" vertical="center" wrapText="1" readingOrder="1"/>
    </xf>
    <xf numFmtId="0" fontId="7" fillId="0" borderId="37" xfId="0" applyFont="1" applyBorder="1" applyAlignment="1">
      <alignment horizontal="center" vertical="center" wrapText="1" readingOrder="1"/>
    </xf>
    <xf numFmtId="0" fontId="7" fillId="2" borderId="33" xfId="0" applyFont="1" applyFill="1" applyBorder="1" applyAlignment="1">
      <alignment horizontal="center" vertical="center" wrapText="1" readingOrder="1"/>
    </xf>
    <xf numFmtId="0" fontId="7" fillId="2" borderId="37" xfId="0" applyFont="1" applyFill="1" applyBorder="1" applyAlignment="1">
      <alignment horizontal="center" vertical="center" wrapText="1" readingOrder="1"/>
    </xf>
    <xf numFmtId="0" fontId="8" fillId="3" borderId="33" xfId="0" applyFont="1" applyFill="1" applyBorder="1" applyAlignment="1">
      <alignment horizontal="center" vertical="center" wrapText="1" readingOrder="1"/>
    </xf>
    <xf numFmtId="0" fontId="8" fillId="3" borderId="38" xfId="0" applyFont="1" applyFill="1" applyBorder="1" applyAlignment="1">
      <alignment horizontal="center" vertical="center" wrapText="1" readingOrder="1"/>
    </xf>
    <xf numFmtId="0" fontId="8" fillId="3" borderId="37" xfId="0" applyFont="1" applyFill="1" applyBorder="1" applyAlignment="1">
      <alignment horizontal="center" vertical="center" wrapText="1" readingOrder="1"/>
    </xf>
    <xf numFmtId="0" fontId="8" fillId="0" borderId="35" xfId="0" applyFont="1" applyBorder="1" applyAlignment="1">
      <alignment horizontal="center" vertical="center" wrapText="1" readingOrder="1"/>
    </xf>
    <xf numFmtId="0" fontId="8" fillId="0" borderId="36" xfId="0" applyFont="1" applyBorder="1" applyAlignment="1">
      <alignment horizontal="center" vertical="center" wrapText="1" readingOrder="1"/>
    </xf>
    <xf numFmtId="0" fontId="8" fillId="0" borderId="34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9" fillId="4" borderId="14" xfId="0" applyFont="1" applyFill="1" applyBorder="1" applyAlignment="1">
      <alignment horizontal="center" vertical="center" wrapText="1" readingOrder="1"/>
    </xf>
    <xf numFmtId="0" fontId="9" fillId="4" borderId="28" xfId="0" applyFont="1" applyFill="1" applyBorder="1" applyAlignment="1">
      <alignment horizontal="center" vertical="center" wrapText="1" readingOrder="1"/>
    </xf>
    <xf numFmtId="0" fontId="9" fillId="4" borderId="16" xfId="0" applyFont="1" applyFill="1" applyBorder="1" applyAlignment="1">
      <alignment horizontal="center" vertical="center" wrapText="1" readingOrder="1"/>
    </xf>
    <xf numFmtId="0" fontId="9" fillId="0" borderId="14" xfId="0" applyFont="1" applyBorder="1" applyAlignment="1">
      <alignment horizontal="center" vertical="center" wrapText="1" readingOrder="1"/>
    </xf>
    <xf numFmtId="0" fontId="9" fillId="0" borderId="28" xfId="0" applyFont="1" applyBorder="1" applyAlignment="1">
      <alignment horizontal="center" vertical="center" wrapText="1" readingOrder="1"/>
    </xf>
    <xf numFmtId="0" fontId="9" fillId="0" borderId="16" xfId="0" applyFont="1" applyBorder="1" applyAlignment="1">
      <alignment horizontal="center" vertical="center" wrapText="1" readingOrder="1"/>
    </xf>
  </cellXfs>
  <cellStyles count="5">
    <cellStyle name="쉼표 [0]" xfId="1" builtinId="6"/>
    <cellStyle name="쉼표 [0] 2" xfId="2" xr:uid="{00000000-0005-0000-0000-000001000000}"/>
    <cellStyle name="표준" xfId="0" builtinId="0"/>
    <cellStyle name="표준 2" xfId="3" xr:uid="{00000000-0005-0000-0000-000003000000}"/>
    <cellStyle name="표준 3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5"/>
  <sheetViews>
    <sheetView tabSelected="1" zoomScaleNormal="100" workbookViewId="0">
      <selection activeCell="AJ7" sqref="AJ7:AJ8"/>
    </sheetView>
  </sheetViews>
  <sheetFormatPr defaultColWidth="9" defaultRowHeight="17.149999999999999" customHeight="1"/>
  <cols>
    <col min="1" max="1" width="4.5" style="22" bestFit="1" customWidth="1"/>
    <col min="2" max="2" width="6.58203125" style="22" customWidth="1"/>
    <col min="3" max="12" width="4.58203125" style="21" customWidth="1"/>
    <col min="13" max="20" width="5.58203125" style="21" customWidth="1"/>
    <col min="21" max="35" width="5.58203125" style="21" hidden="1" customWidth="1"/>
    <col min="36" max="41" width="5.58203125" style="21" customWidth="1"/>
    <col min="42" max="43" width="5.58203125" style="22" customWidth="1"/>
    <col min="44" max="46" width="8.58203125" style="21" customWidth="1"/>
    <col min="47" max="47" width="9" style="22"/>
    <col min="48" max="59" width="5.5" style="23" customWidth="1"/>
    <col min="60" max="16384" width="9" style="22"/>
  </cols>
  <sheetData>
    <row r="1" spans="1:60" ht="17.149999999999999" customHeight="1" thickBot="1">
      <c r="A1" s="173" t="s">
        <v>151</v>
      </c>
      <c r="B1" s="174"/>
      <c r="C1" s="174"/>
      <c r="D1" s="174"/>
      <c r="E1" s="175"/>
      <c r="F1" s="162" t="s">
        <v>78</v>
      </c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31"/>
      <c r="V1" s="31"/>
      <c r="W1" s="31"/>
      <c r="AS1" s="38"/>
    </row>
    <row r="2" spans="1:60" ht="17.149999999999999" customHeight="1" thickBot="1">
      <c r="A2" s="176"/>
      <c r="B2" s="177"/>
      <c r="C2" s="177"/>
      <c r="D2" s="177"/>
      <c r="E2" s="178"/>
      <c r="F2" s="189" t="s">
        <v>79</v>
      </c>
      <c r="G2" s="190"/>
      <c r="H2" s="190"/>
      <c r="I2" s="190"/>
      <c r="J2" s="190"/>
      <c r="K2" s="190"/>
      <c r="L2" s="190"/>
      <c r="M2" s="190"/>
      <c r="N2" s="190"/>
      <c r="O2" s="190"/>
      <c r="P2"/>
      <c r="Q2"/>
      <c r="R2"/>
      <c r="S2"/>
      <c r="T2"/>
      <c r="U2" s="32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K2" s="168" t="s">
        <v>99</v>
      </c>
      <c r="AL2" s="169"/>
      <c r="AM2" s="169"/>
      <c r="AN2" s="169"/>
      <c r="AO2" s="170"/>
      <c r="AP2" s="34"/>
      <c r="AQ2" s="34"/>
      <c r="AR2" s="33"/>
      <c r="AS2" s="39"/>
      <c r="AT2" s="34" t="s">
        <v>73</v>
      </c>
    </row>
    <row r="3" spans="1:60" ht="17.149999999999999" customHeight="1">
      <c r="A3" s="194" t="s">
        <v>179</v>
      </c>
      <c r="B3" s="195"/>
      <c r="C3" s="195"/>
      <c r="D3" s="195"/>
      <c r="E3" s="196"/>
      <c r="H3" s="179" t="s">
        <v>153</v>
      </c>
      <c r="I3" s="180"/>
      <c r="J3" s="181"/>
      <c r="K3" s="78" t="s">
        <v>96</v>
      </c>
      <c r="L3" s="74" t="s">
        <v>94</v>
      </c>
      <c r="M3" s="74" t="s">
        <v>95</v>
      </c>
      <c r="N3" s="74" t="s">
        <v>93</v>
      </c>
      <c r="O3" s="74" t="s">
        <v>138</v>
      </c>
      <c r="P3" s="74" t="s">
        <v>92</v>
      </c>
      <c r="Q3" s="75" t="s">
        <v>98</v>
      </c>
      <c r="R3" s="186" t="s">
        <v>91</v>
      </c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  <c r="AJ3" s="188"/>
      <c r="AK3" s="83" t="s">
        <v>89</v>
      </c>
      <c r="AL3" s="68" t="s">
        <v>90</v>
      </c>
      <c r="AM3" s="68" t="s">
        <v>76</v>
      </c>
      <c r="AN3" s="68" t="s">
        <v>77</v>
      </c>
      <c r="AO3" s="84" t="s">
        <v>72</v>
      </c>
      <c r="AP3" s="73" t="s">
        <v>70</v>
      </c>
      <c r="AQ3" s="74" t="s">
        <v>124</v>
      </c>
      <c r="AR3" s="74" t="s">
        <v>123</v>
      </c>
      <c r="AS3" s="74" t="s">
        <v>125</v>
      </c>
      <c r="AT3" s="75" t="s">
        <v>136</v>
      </c>
    </row>
    <row r="4" spans="1:60" ht="17.149999999999999" customHeight="1" thickBot="1">
      <c r="A4" s="197"/>
      <c r="B4" s="198"/>
      <c r="C4" s="198"/>
      <c r="D4" s="198"/>
      <c r="E4" s="199"/>
      <c r="H4" s="182" t="s">
        <v>154</v>
      </c>
      <c r="I4" s="183"/>
      <c r="J4" s="77">
        <v>21</v>
      </c>
      <c r="K4" s="72" t="s">
        <v>65</v>
      </c>
      <c r="L4" s="35">
        <f>COUNTIF(P11:P40,5)</f>
        <v>15</v>
      </c>
      <c r="M4" s="35">
        <f>COUNTIF(P11:P40,4)</f>
        <v>8</v>
      </c>
      <c r="N4" s="35">
        <f>COUNTIF(P11:P40,3)</f>
        <v>6</v>
      </c>
      <c r="O4" s="35">
        <f>COUNTIF(P11:P40,2)</f>
        <v>1</v>
      </c>
      <c r="P4" s="35">
        <f>COUNTIF(P11:P40,1)+COUNTIF(P11:P40,0)</f>
        <v>0</v>
      </c>
      <c r="Q4" s="77">
        <f>SUM(L4:P4)</f>
        <v>30</v>
      </c>
      <c r="R4" s="76" t="s">
        <v>71</v>
      </c>
      <c r="S4" s="25" t="s">
        <v>97</v>
      </c>
      <c r="T4" s="36" t="s">
        <v>178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 t="s">
        <v>74</v>
      </c>
      <c r="AI4" s="35" t="s">
        <v>75</v>
      </c>
      <c r="AJ4" s="79" t="s">
        <v>69</v>
      </c>
      <c r="AK4" s="76">
        <v>20</v>
      </c>
      <c r="AL4" s="35">
        <v>20</v>
      </c>
      <c r="AM4" s="35">
        <v>180</v>
      </c>
      <c r="AN4" s="35">
        <v>20</v>
      </c>
      <c r="AO4" s="85">
        <v>240</v>
      </c>
      <c r="AP4" s="76" t="s">
        <v>67</v>
      </c>
      <c r="AQ4" s="37">
        <f>T10*6*10*25*12/100000</f>
        <v>37.799999999999997</v>
      </c>
      <c r="AR4" s="88">
        <f>AS9</f>
        <v>19.146779999999993</v>
      </c>
      <c r="AS4" s="37">
        <f>AQ4-AR4</f>
        <v>18.653220000000005</v>
      </c>
      <c r="AT4" s="89">
        <f>AS4/J4</f>
        <v>0.88824857142857161</v>
      </c>
    </row>
    <row r="5" spans="1:60" ht="17.149999999999999" customHeight="1" thickBot="1">
      <c r="H5" s="184" t="s">
        <v>155</v>
      </c>
      <c r="I5" s="185"/>
      <c r="J5" s="111">
        <v>9</v>
      </c>
      <c r="K5" s="140" t="s">
        <v>66</v>
      </c>
      <c r="L5" s="141">
        <f>COUNTIF(O11:O40,5)</f>
        <v>17</v>
      </c>
      <c r="M5" s="141">
        <f>COUNTIF(O11:O40,4)</f>
        <v>7</v>
      </c>
      <c r="N5" s="141">
        <f>COUNTIF(O11:O40,3)</f>
        <v>3</v>
      </c>
      <c r="O5" s="141">
        <f>COUNTIF(O11:O40,2)</f>
        <v>3</v>
      </c>
      <c r="P5" s="141">
        <f>COUNTIF(O11:O40,1)+COUNTIF(O11:O40,0)</f>
        <v>0</v>
      </c>
      <c r="Q5" s="111">
        <f>SUM(L5:P5)</f>
        <v>30</v>
      </c>
      <c r="R5" s="142">
        <f>Q10</f>
        <v>411</v>
      </c>
      <c r="S5" s="129">
        <f>M10</f>
        <v>67</v>
      </c>
      <c r="T5" s="141">
        <f>R5-S5</f>
        <v>344</v>
      </c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1">
        <f>NORMSINV(AJ5)</f>
        <v>0.98213354119852647</v>
      </c>
      <c r="AI5" s="81">
        <f>AH5+1.5</f>
        <v>2.4821335411985266</v>
      </c>
      <c r="AJ5" s="82">
        <f>T5/R5</f>
        <v>0.83698296836982966</v>
      </c>
      <c r="AK5" s="86">
        <f>(AK4-AJ10)/STDEV(AJ11:AJ40)</f>
        <v>-0.85103427152069544</v>
      </c>
      <c r="AL5" s="87">
        <f>(AL4-AK10)/STDEV(AK11:AK40)</f>
        <v>-1.3021664104206554</v>
      </c>
      <c r="AM5" s="87">
        <f>(AM4-AL10)/STDEV(AL11:AL40)</f>
        <v>1.670448686480787</v>
      </c>
      <c r="AN5" s="87">
        <f>(AN4-AM10)/STDEV(AM11:AM40)</f>
        <v>-0.46577800779166562</v>
      </c>
      <c r="AO5" s="104">
        <f>(AO4-AN10)/STDEV(AN11:AN40)</f>
        <v>0.69317073858209577</v>
      </c>
      <c r="AP5" s="95" t="s">
        <v>68</v>
      </c>
      <c r="AQ5" s="96">
        <f>AR9</f>
        <v>22.68</v>
      </c>
      <c r="AR5" s="96">
        <f>AS9</f>
        <v>19.146779999999993</v>
      </c>
      <c r="AS5" s="96">
        <f>AQ5-AR5</f>
        <v>3.5332200000000071</v>
      </c>
      <c r="AT5" s="97">
        <f>AS5/J4</f>
        <v>0.16824857142857177</v>
      </c>
    </row>
    <row r="6" spans="1:60" ht="17.149999999999999" customHeight="1">
      <c r="A6" s="202" t="s">
        <v>165</v>
      </c>
      <c r="B6" s="203"/>
      <c r="C6" s="172" t="s">
        <v>102</v>
      </c>
      <c r="D6" s="153"/>
      <c r="E6" s="153"/>
      <c r="F6" s="153"/>
      <c r="G6" s="153"/>
      <c r="H6" s="153"/>
      <c r="I6" s="153"/>
      <c r="J6" s="153"/>
      <c r="K6" s="153"/>
      <c r="L6" s="164"/>
      <c r="M6" s="144" t="s">
        <v>162</v>
      </c>
      <c r="N6" s="144"/>
      <c r="O6" s="144"/>
      <c r="P6" s="171"/>
      <c r="Q6" s="143" t="s">
        <v>163</v>
      </c>
      <c r="R6" s="144"/>
      <c r="S6" s="153" t="s">
        <v>139</v>
      </c>
      <c r="T6" s="164"/>
      <c r="U6" s="165" t="s">
        <v>100</v>
      </c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7"/>
      <c r="AJ6" s="152" t="s">
        <v>101</v>
      </c>
      <c r="AK6" s="153"/>
      <c r="AL6" s="153"/>
      <c r="AM6" s="153"/>
      <c r="AN6" s="154"/>
      <c r="AO6" s="143" t="s">
        <v>135</v>
      </c>
      <c r="AP6" s="144"/>
      <c r="AQ6" s="145"/>
      <c r="AR6" s="143" t="s">
        <v>152</v>
      </c>
      <c r="AS6" s="144"/>
      <c r="AT6" s="145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</row>
    <row r="7" spans="1:60" ht="17.149999999999999" customHeight="1">
      <c r="A7" s="204" t="s">
        <v>166</v>
      </c>
      <c r="B7" s="206" t="s">
        <v>167</v>
      </c>
      <c r="C7" s="151" t="s">
        <v>127</v>
      </c>
      <c r="D7" s="147"/>
      <c r="E7" s="147" t="s">
        <v>128</v>
      </c>
      <c r="F7" s="147"/>
      <c r="G7" s="147" t="s">
        <v>129</v>
      </c>
      <c r="H7" s="147"/>
      <c r="I7" s="147" t="s">
        <v>130</v>
      </c>
      <c r="J7" s="147"/>
      <c r="K7" s="147" t="s">
        <v>131</v>
      </c>
      <c r="L7" s="148"/>
      <c r="M7" s="116" t="s">
        <v>156</v>
      </c>
      <c r="N7" s="122" t="s">
        <v>157</v>
      </c>
      <c r="O7" s="200" t="s">
        <v>106</v>
      </c>
      <c r="P7" s="201"/>
      <c r="Q7" s="116" t="s">
        <v>156</v>
      </c>
      <c r="R7" s="122" t="s">
        <v>157</v>
      </c>
      <c r="S7" s="147" t="s">
        <v>140</v>
      </c>
      <c r="T7" s="155" t="s">
        <v>139</v>
      </c>
      <c r="U7" s="151" t="s">
        <v>103</v>
      </c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59"/>
      <c r="AJ7" s="157" t="s">
        <v>180</v>
      </c>
      <c r="AK7" s="149" t="s">
        <v>181</v>
      </c>
      <c r="AL7" s="149" t="s">
        <v>182</v>
      </c>
      <c r="AM7" s="149" t="s">
        <v>183</v>
      </c>
      <c r="AN7" s="160" t="s">
        <v>184</v>
      </c>
      <c r="AO7" s="135" t="s">
        <v>142</v>
      </c>
      <c r="AP7" s="136" t="s">
        <v>144</v>
      </c>
      <c r="AQ7" s="137" t="s">
        <v>148</v>
      </c>
      <c r="AR7" s="146" t="s">
        <v>122</v>
      </c>
      <c r="AS7" s="147"/>
      <c r="AT7" s="148"/>
      <c r="AV7" s="156" t="s">
        <v>123</v>
      </c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</row>
    <row r="8" spans="1:60" ht="17.149999999999999" customHeight="1">
      <c r="A8" s="204"/>
      <c r="B8" s="206"/>
      <c r="C8" s="151" t="s">
        <v>104</v>
      </c>
      <c r="D8" s="147"/>
      <c r="E8" s="147" t="s">
        <v>132</v>
      </c>
      <c r="F8" s="147"/>
      <c r="G8" s="147" t="s">
        <v>133</v>
      </c>
      <c r="H8" s="147"/>
      <c r="I8" s="147" t="s">
        <v>105</v>
      </c>
      <c r="J8" s="147"/>
      <c r="K8" s="147" t="s">
        <v>134</v>
      </c>
      <c r="L8" s="148"/>
      <c r="M8" s="139">
        <f>Q10</f>
        <v>411</v>
      </c>
      <c r="N8" s="122" t="s">
        <v>164</v>
      </c>
      <c r="O8" s="200"/>
      <c r="P8" s="201"/>
      <c r="Q8" s="116" t="s">
        <v>160</v>
      </c>
      <c r="R8" s="122" t="s">
        <v>161</v>
      </c>
      <c r="S8" s="147"/>
      <c r="T8" s="155"/>
      <c r="U8" s="151" t="s">
        <v>107</v>
      </c>
      <c r="V8" s="147"/>
      <c r="W8" s="147"/>
      <c r="X8" s="147" t="s">
        <v>108</v>
      </c>
      <c r="Y8" s="147"/>
      <c r="Z8" s="147"/>
      <c r="AA8" s="147"/>
      <c r="AB8" s="147" t="s">
        <v>109</v>
      </c>
      <c r="AC8" s="147"/>
      <c r="AD8" s="147"/>
      <c r="AE8" s="147"/>
      <c r="AF8" s="147" t="s">
        <v>110</v>
      </c>
      <c r="AG8" s="147"/>
      <c r="AH8" s="147"/>
      <c r="AI8" s="159"/>
      <c r="AJ8" s="158"/>
      <c r="AK8" s="150"/>
      <c r="AL8" s="150"/>
      <c r="AM8" s="150"/>
      <c r="AN8" s="161"/>
      <c r="AO8" s="135" t="s">
        <v>143</v>
      </c>
      <c r="AP8" s="136" t="s">
        <v>145</v>
      </c>
      <c r="AQ8" s="137" t="s">
        <v>149</v>
      </c>
      <c r="AR8" s="124" t="s">
        <v>124</v>
      </c>
      <c r="AS8" s="123" t="s">
        <v>123</v>
      </c>
      <c r="AT8" s="132" t="s">
        <v>125</v>
      </c>
      <c r="AV8" s="156" t="s">
        <v>107</v>
      </c>
      <c r="AW8" s="156"/>
      <c r="AX8" s="156"/>
      <c r="AY8" s="156" t="s">
        <v>108</v>
      </c>
      <c r="AZ8" s="156"/>
      <c r="BA8" s="156"/>
      <c r="BB8" s="156" t="s">
        <v>109</v>
      </c>
      <c r="BC8" s="156"/>
      <c r="BD8" s="156"/>
      <c r="BE8" s="156" t="s">
        <v>110</v>
      </c>
      <c r="BF8" s="156"/>
      <c r="BG8" s="156"/>
      <c r="BH8" s="29" t="s">
        <v>126</v>
      </c>
    </row>
    <row r="9" spans="1:60" ht="17.149999999999999" customHeight="1">
      <c r="A9" s="204"/>
      <c r="B9" s="206"/>
      <c r="C9" s="151"/>
      <c r="D9" s="147"/>
      <c r="E9" s="147"/>
      <c r="F9" s="147"/>
      <c r="G9" s="147"/>
      <c r="H9" s="147"/>
      <c r="I9" s="147"/>
      <c r="J9" s="147"/>
      <c r="K9" s="147"/>
      <c r="L9" s="148"/>
      <c r="M9" s="123" t="s">
        <v>111</v>
      </c>
      <c r="N9" s="123" t="s">
        <v>137</v>
      </c>
      <c r="O9" s="123" t="s">
        <v>113</v>
      </c>
      <c r="P9" s="131" t="s">
        <v>114</v>
      </c>
      <c r="Q9" s="124" t="s">
        <v>159</v>
      </c>
      <c r="R9" s="123" t="s">
        <v>158</v>
      </c>
      <c r="S9" s="123" t="s">
        <v>141</v>
      </c>
      <c r="T9" s="121" t="s">
        <v>115</v>
      </c>
      <c r="U9" s="130" t="s">
        <v>116</v>
      </c>
      <c r="V9" s="123" t="s">
        <v>117</v>
      </c>
      <c r="W9" s="123" t="s">
        <v>118</v>
      </c>
      <c r="X9" s="123" t="s">
        <v>116</v>
      </c>
      <c r="Y9" s="123" t="s">
        <v>117</v>
      </c>
      <c r="Z9" s="123" t="s">
        <v>118</v>
      </c>
      <c r="AA9" s="123" t="s">
        <v>112</v>
      </c>
      <c r="AB9" s="123" t="s">
        <v>116</v>
      </c>
      <c r="AC9" s="123" t="s">
        <v>117</v>
      </c>
      <c r="AD9" s="123" t="s">
        <v>118</v>
      </c>
      <c r="AE9" s="123" t="s">
        <v>112</v>
      </c>
      <c r="AF9" s="123" t="s">
        <v>116</v>
      </c>
      <c r="AG9" s="123" t="s">
        <v>117</v>
      </c>
      <c r="AH9" s="123" t="s">
        <v>118</v>
      </c>
      <c r="AI9" s="131" t="s">
        <v>112</v>
      </c>
      <c r="AJ9" s="54">
        <v>20</v>
      </c>
      <c r="AK9" s="51">
        <v>20</v>
      </c>
      <c r="AL9" s="51">
        <v>180</v>
      </c>
      <c r="AM9" s="51">
        <v>20</v>
      </c>
      <c r="AN9" s="103">
        <v>240</v>
      </c>
      <c r="AO9" s="124" t="s">
        <v>146</v>
      </c>
      <c r="AP9" s="138" t="s">
        <v>147</v>
      </c>
      <c r="AQ9" s="134" t="s">
        <v>150</v>
      </c>
      <c r="AR9" s="105">
        <f>AR10*6*10*25*12/100000</f>
        <v>22.68</v>
      </c>
      <c r="AS9" s="106">
        <f>AS10*6*10*25*12/100000</f>
        <v>19.146779999999993</v>
      </c>
      <c r="AT9" s="107">
        <f>AR9-AS9</f>
        <v>3.5332200000000071</v>
      </c>
      <c r="AV9" s="29" t="s">
        <v>116</v>
      </c>
      <c r="AW9" s="29" t="s">
        <v>117</v>
      </c>
      <c r="AX9" s="29" t="s">
        <v>118</v>
      </c>
      <c r="AY9" s="29" t="s">
        <v>116</v>
      </c>
      <c r="AZ9" s="29" t="s">
        <v>117</v>
      </c>
      <c r="BA9" s="29" t="s">
        <v>118</v>
      </c>
      <c r="BB9" s="29" t="s">
        <v>116</v>
      </c>
      <c r="BC9" s="29" t="s">
        <v>117</v>
      </c>
      <c r="BD9" s="29" t="s">
        <v>118</v>
      </c>
      <c r="BE9" s="29" t="s">
        <v>116</v>
      </c>
      <c r="BF9" s="29" t="s">
        <v>117</v>
      </c>
      <c r="BG9" s="29" t="s">
        <v>118</v>
      </c>
      <c r="BH9" s="29" t="s">
        <v>112</v>
      </c>
    </row>
    <row r="10" spans="1:60" ht="17.149999999999999" customHeight="1" thickBot="1">
      <c r="A10" s="205"/>
      <c r="B10" s="207"/>
      <c r="C10" s="53" t="s">
        <v>119</v>
      </c>
      <c r="D10" s="27" t="s">
        <v>120</v>
      </c>
      <c r="E10" s="27" t="s">
        <v>119</v>
      </c>
      <c r="F10" s="27" t="s">
        <v>120</v>
      </c>
      <c r="G10" s="27" t="s">
        <v>119</v>
      </c>
      <c r="H10" s="27" t="s">
        <v>121</v>
      </c>
      <c r="I10" s="27" t="s">
        <v>119</v>
      </c>
      <c r="J10" s="27" t="s">
        <v>120</v>
      </c>
      <c r="K10" s="27" t="s">
        <v>119</v>
      </c>
      <c r="L10" s="28" t="s">
        <v>120</v>
      </c>
      <c r="M10" s="56">
        <f>SUM(M11:M40)</f>
        <v>67</v>
      </c>
      <c r="N10" s="56">
        <f>SUM(N11:N40)</f>
        <v>10</v>
      </c>
      <c r="O10" s="57">
        <f>AVERAGE(O11:O40)</f>
        <v>4.2666666666666666</v>
      </c>
      <c r="P10" s="115">
        <f>AVERAGE(P11:P40)</f>
        <v>4.2333333333333334</v>
      </c>
      <c r="Q10" s="93">
        <f>SUM(Q11:Q40)</f>
        <v>411</v>
      </c>
      <c r="R10" s="94">
        <f>SUM(R11:R40)</f>
        <v>24</v>
      </c>
      <c r="S10" s="56">
        <f>SUM(S11:S40)</f>
        <v>60</v>
      </c>
      <c r="T10" s="58">
        <f>SUM(T11:T40)</f>
        <v>210</v>
      </c>
      <c r="U10" s="50">
        <f>SUM(U11:U40)</f>
        <v>3</v>
      </c>
      <c r="V10" s="56">
        <f t="shared" ref="V10:AI10" si="0">SUM(V11:V40)</f>
        <v>6</v>
      </c>
      <c r="W10" s="56">
        <f t="shared" si="0"/>
        <v>3</v>
      </c>
      <c r="X10" s="56">
        <f t="shared" si="0"/>
        <v>6</v>
      </c>
      <c r="Y10" s="56">
        <f t="shared" si="0"/>
        <v>6</v>
      </c>
      <c r="Z10" s="56">
        <f t="shared" si="0"/>
        <v>6</v>
      </c>
      <c r="AA10" s="56">
        <f t="shared" si="0"/>
        <v>6</v>
      </c>
      <c r="AB10" s="56">
        <f t="shared" si="0"/>
        <v>6</v>
      </c>
      <c r="AC10" s="56">
        <f t="shared" si="0"/>
        <v>6</v>
      </c>
      <c r="AD10" s="56">
        <f t="shared" si="0"/>
        <v>6</v>
      </c>
      <c r="AE10" s="56">
        <f t="shared" si="0"/>
        <v>12</v>
      </c>
      <c r="AF10" s="56">
        <f t="shared" si="0"/>
        <v>3</v>
      </c>
      <c r="AG10" s="56">
        <f t="shared" si="0"/>
        <v>6</v>
      </c>
      <c r="AH10" s="56">
        <f t="shared" si="0"/>
        <v>3</v>
      </c>
      <c r="AI10" s="59">
        <f t="shared" si="0"/>
        <v>6</v>
      </c>
      <c r="AJ10" s="55">
        <f>AVERAGE(AJ11:AJ40)</f>
        <v>29.366666666666667</v>
      </c>
      <c r="AK10" s="56">
        <f>AVERAGE(AK11:AK40)</f>
        <v>38.766666666666666</v>
      </c>
      <c r="AL10" s="56">
        <f>AVERAGE(AL11:AL40)</f>
        <v>113.56666666666666</v>
      </c>
      <c r="AM10" s="56">
        <f>AVERAGE(AM11:AM40)</f>
        <v>23.2</v>
      </c>
      <c r="AN10" s="59">
        <f>AVERAGE(AN11:AN40)</f>
        <v>204.9</v>
      </c>
      <c r="AO10" s="55">
        <f>SUM(AO11:AO40)</f>
        <v>8</v>
      </c>
      <c r="AP10" s="56">
        <f>SUM(AP11:AP40)</f>
        <v>5</v>
      </c>
      <c r="AQ10" s="58">
        <f>SUM(AQ11:AQ40)</f>
        <v>12</v>
      </c>
      <c r="AR10" s="55">
        <f t="shared" ref="AR10:AT10" si="1">SUM(AR11:AR40)</f>
        <v>126</v>
      </c>
      <c r="AS10" s="56">
        <f t="shared" si="1"/>
        <v>106.37099999999997</v>
      </c>
      <c r="AT10" s="58">
        <f t="shared" si="1"/>
        <v>19.629000000000001</v>
      </c>
      <c r="AV10" s="25">
        <v>684</v>
      </c>
      <c r="AW10" s="25">
        <v>1074</v>
      </c>
      <c r="AX10" s="25">
        <v>1464</v>
      </c>
      <c r="AY10" s="25">
        <v>795</v>
      </c>
      <c r="AZ10" s="25">
        <v>1629</v>
      </c>
      <c r="BA10" s="25">
        <v>2464</v>
      </c>
      <c r="BB10" s="25">
        <v>902</v>
      </c>
      <c r="BC10" s="25">
        <v>2094</v>
      </c>
      <c r="BD10" s="25">
        <v>2678</v>
      </c>
      <c r="BE10" s="25">
        <v>1540</v>
      </c>
      <c r="BF10" s="25">
        <v>2375</v>
      </c>
      <c r="BG10" s="25">
        <v>3347</v>
      </c>
      <c r="BH10" s="25">
        <v>50</v>
      </c>
    </row>
    <row r="11" spans="1:60" ht="17.149999999999999" customHeight="1">
      <c r="A11" s="191" t="s">
        <v>168</v>
      </c>
      <c r="B11" s="64" t="s">
        <v>169</v>
      </c>
      <c r="C11" s="62">
        <v>0</v>
      </c>
      <c r="D11" s="41">
        <v>11</v>
      </c>
      <c r="E11" s="41">
        <v>0</v>
      </c>
      <c r="F11" s="41">
        <v>35</v>
      </c>
      <c r="G11" s="41">
        <v>1</v>
      </c>
      <c r="H11" s="41">
        <v>19</v>
      </c>
      <c r="I11" s="41">
        <v>2</v>
      </c>
      <c r="J11" s="41">
        <v>15</v>
      </c>
      <c r="K11" s="41">
        <v>2</v>
      </c>
      <c r="L11" s="42">
        <v>38</v>
      </c>
      <c r="M11" s="117">
        <v>3</v>
      </c>
      <c r="N11" s="41">
        <v>0</v>
      </c>
      <c r="O11" s="41">
        <v>5</v>
      </c>
      <c r="P11" s="90">
        <v>5</v>
      </c>
      <c r="Q11" s="125">
        <f t="shared" ref="Q11:Q40" si="2">U11*3+V11*5+W11*7+X11*3+Y11*7+Z11*11+AB11*3+AC11*8+AD11*11+AF11*4+AG11*8+AH11*11</f>
        <v>7</v>
      </c>
      <c r="R11" s="113">
        <f t="shared" ref="R11:R40" si="3">AA11+AE11+AI11</f>
        <v>0</v>
      </c>
      <c r="S11" s="133">
        <f>U11+V11+W11+X11+Y11+Z11+AB11+AC11+AD11+AF11+AG11+AH11</f>
        <v>2</v>
      </c>
      <c r="T11" s="60">
        <f t="shared" ref="T11:T30" si="4">U11*1+V11*2+W11*3+X11*2+Y11*3+Z11*4+AB11*3+AC11*4+AD11*5+AF11*4+AG11*5+AH11*6</f>
        <v>6</v>
      </c>
      <c r="U11" s="133"/>
      <c r="V11" s="126"/>
      <c r="W11" s="126"/>
      <c r="X11" s="126">
        <v>1</v>
      </c>
      <c r="Y11" s="126"/>
      <c r="Z11" s="126"/>
      <c r="AA11" s="126"/>
      <c r="AB11" s="126"/>
      <c r="AC11" s="126"/>
      <c r="AD11" s="126"/>
      <c r="AE11" s="126"/>
      <c r="AF11" s="126">
        <v>1</v>
      </c>
      <c r="AG11" s="126"/>
      <c r="AH11" s="126"/>
      <c r="AI11" s="127"/>
      <c r="AJ11" s="125">
        <f>E11*60+F11-C11*60-D11</f>
        <v>24</v>
      </c>
      <c r="AK11" s="126">
        <f>G11*60+H11-E11*60-F11</f>
        <v>44</v>
      </c>
      <c r="AL11" s="126">
        <f>I11*60+J11-G11*60-H11</f>
        <v>56</v>
      </c>
      <c r="AM11" s="126">
        <f t="shared" ref="AM11:AM30" si="5">K11*60+L11-I11*60-J11</f>
        <v>23</v>
      </c>
      <c r="AN11" s="127">
        <f>AJ11+AK11+AL11+AM11</f>
        <v>147</v>
      </c>
      <c r="AO11" s="125">
        <f>IF(AN11&gt;240,1,0)</f>
        <v>0</v>
      </c>
      <c r="AP11" s="126">
        <f t="shared" ref="AP11:AP40" si="6">IF((M11/Q11)&gt;0.3,1,0)</f>
        <v>1</v>
      </c>
      <c r="AQ11" s="128">
        <f t="shared" ref="AQ11:AQ40" si="7">IF((AO11+AP11)&gt;0,1,0)</f>
        <v>1</v>
      </c>
      <c r="AR11" s="109">
        <f>T11-AQ11*T11</f>
        <v>0</v>
      </c>
      <c r="AS11" s="69">
        <f t="shared" ref="AS11:AS40" si="8">(U11*AV11+V11*AW11+W11*AX11+X11*AY11+Y11*AZ11+Z11*BA11+AB11*BB11+AC11*BC11+AD11*BD11+AF11*BE11+AG11*BF11+AH11*BG11+BH11*R11)/1000</f>
        <v>2.335</v>
      </c>
      <c r="AT11" s="60">
        <f>AR11-AS11</f>
        <v>-2.335</v>
      </c>
      <c r="AV11" s="24">
        <v>684</v>
      </c>
      <c r="AW11" s="24">
        <v>1074</v>
      </c>
      <c r="AX11" s="24">
        <v>1464</v>
      </c>
      <c r="AY11" s="24">
        <v>795</v>
      </c>
      <c r="AZ11" s="24">
        <v>1629</v>
      </c>
      <c r="BA11" s="24">
        <v>2464</v>
      </c>
      <c r="BB11" s="24">
        <v>902</v>
      </c>
      <c r="BC11" s="24">
        <v>2094</v>
      </c>
      <c r="BD11" s="24">
        <v>2678</v>
      </c>
      <c r="BE11" s="24">
        <v>1540</v>
      </c>
      <c r="BF11" s="24">
        <v>2375</v>
      </c>
      <c r="BG11" s="24">
        <v>3347</v>
      </c>
      <c r="BH11" s="25">
        <v>50</v>
      </c>
    </row>
    <row r="12" spans="1:60" ht="17.149999999999999" customHeight="1">
      <c r="A12" s="192"/>
      <c r="B12" s="65" t="s">
        <v>170</v>
      </c>
      <c r="C12" s="44">
        <v>1</v>
      </c>
      <c r="D12" s="43">
        <v>1</v>
      </c>
      <c r="E12" s="43">
        <v>1</v>
      </c>
      <c r="F12" s="43">
        <v>30</v>
      </c>
      <c r="G12" s="43">
        <v>2</v>
      </c>
      <c r="H12" s="43">
        <v>22</v>
      </c>
      <c r="I12" s="43">
        <v>4</v>
      </c>
      <c r="J12" s="43">
        <v>45</v>
      </c>
      <c r="K12" s="43">
        <v>5</v>
      </c>
      <c r="L12" s="45">
        <v>12</v>
      </c>
      <c r="M12" s="118">
        <v>0</v>
      </c>
      <c r="N12" s="43">
        <v>1</v>
      </c>
      <c r="O12" s="43">
        <v>4</v>
      </c>
      <c r="P12" s="91">
        <v>4</v>
      </c>
      <c r="Q12" s="124">
        <f t="shared" si="2"/>
        <v>21</v>
      </c>
      <c r="R12" s="112">
        <f t="shared" si="3"/>
        <v>1</v>
      </c>
      <c r="S12" s="130">
        <f t="shared" ref="S12:S30" si="9">U12+V12+W12+X12+Y12+Z12+AB12+AC12+AD12+AF12+AG12+AH12</f>
        <v>3</v>
      </c>
      <c r="T12" s="121">
        <f t="shared" si="4"/>
        <v>11</v>
      </c>
      <c r="U12" s="130"/>
      <c r="V12" s="123">
        <v>1</v>
      </c>
      <c r="W12" s="123"/>
      <c r="X12" s="123"/>
      <c r="Y12" s="123"/>
      <c r="Z12" s="123"/>
      <c r="AA12" s="123"/>
      <c r="AB12" s="123"/>
      <c r="AC12" s="123">
        <v>1</v>
      </c>
      <c r="AD12" s="123"/>
      <c r="AE12" s="123">
        <v>1</v>
      </c>
      <c r="AF12" s="123"/>
      <c r="AG12" s="123">
        <v>1</v>
      </c>
      <c r="AH12" s="123"/>
      <c r="AI12" s="131"/>
      <c r="AJ12" s="124">
        <f t="shared" ref="AJ12:AJ30" si="10">E12*60+F12-C12*60-D12</f>
        <v>29</v>
      </c>
      <c r="AK12" s="123">
        <f t="shared" ref="AK12:AK40" si="11">G12*60+H12-E12*60-F12</f>
        <v>52</v>
      </c>
      <c r="AL12" s="123">
        <f t="shared" ref="AL12:AL40" si="12">I12*60+J12-G12*60-H12</f>
        <v>143</v>
      </c>
      <c r="AM12" s="123">
        <f t="shared" si="5"/>
        <v>27</v>
      </c>
      <c r="AN12" s="131">
        <f t="shared" ref="AN12:AN40" si="13">AJ12+AK12+AL12+AM12</f>
        <v>251</v>
      </c>
      <c r="AO12" s="124">
        <f t="shared" ref="AO12:AO40" si="14">IF(AN12&gt;240,1,0)</f>
        <v>1</v>
      </c>
      <c r="AP12" s="123">
        <f t="shared" si="6"/>
        <v>0</v>
      </c>
      <c r="AQ12" s="132">
        <f t="shared" si="7"/>
        <v>1</v>
      </c>
      <c r="AR12" s="108">
        <f t="shared" ref="AR12:AR40" si="15">T12-AQ12*T12</f>
        <v>0</v>
      </c>
      <c r="AS12" s="70">
        <f t="shared" si="8"/>
        <v>5.593</v>
      </c>
      <c r="AT12" s="121">
        <f t="shared" ref="AT12:AT30" si="16">AR12-AS12</f>
        <v>-5.593</v>
      </c>
      <c r="AV12" s="24">
        <v>684</v>
      </c>
      <c r="AW12" s="24">
        <v>1074</v>
      </c>
      <c r="AX12" s="24">
        <v>1464</v>
      </c>
      <c r="AY12" s="24">
        <v>795</v>
      </c>
      <c r="AZ12" s="24">
        <v>1629</v>
      </c>
      <c r="BA12" s="24">
        <v>2464</v>
      </c>
      <c r="BB12" s="24">
        <v>902</v>
      </c>
      <c r="BC12" s="24">
        <v>2094</v>
      </c>
      <c r="BD12" s="24">
        <v>2678</v>
      </c>
      <c r="BE12" s="24">
        <v>1540</v>
      </c>
      <c r="BF12" s="24">
        <v>2375</v>
      </c>
      <c r="BG12" s="24">
        <v>3347</v>
      </c>
      <c r="BH12" s="25">
        <v>50</v>
      </c>
    </row>
    <row r="13" spans="1:60" ht="17.149999999999999" customHeight="1">
      <c r="A13" s="192"/>
      <c r="B13" s="65" t="s">
        <v>171</v>
      </c>
      <c r="C13" s="44">
        <v>2</v>
      </c>
      <c r="D13" s="43">
        <v>0</v>
      </c>
      <c r="E13" s="43">
        <v>2</v>
      </c>
      <c r="F13" s="43">
        <v>30</v>
      </c>
      <c r="G13" s="43">
        <v>3</v>
      </c>
      <c r="H13" s="43">
        <v>44</v>
      </c>
      <c r="I13" s="43">
        <v>6</v>
      </c>
      <c r="J13" s="43">
        <v>3</v>
      </c>
      <c r="K13" s="43">
        <v>6</v>
      </c>
      <c r="L13" s="45">
        <v>30</v>
      </c>
      <c r="M13" s="118">
        <v>7</v>
      </c>
      <c r="N13" s="43">
        <v>0</v>
      </c>
      <c r="O13" s="43">
        <v>5</v>
      </c>
      <c r="P13" s="91">
        <v>4</v>
      </c>
      <c r="Q13" s="124">
        <f t="shared" si="2"/>
        <v>18</v>
      </c>
      <c r="R13" s="112">
        <f t="shared" si="3"/>
        <v>1</v>
      </c>
      <c r="S13" s="130">
        <f>U13+V13+W13+X13+Y13+Z13+AB13+AC13+AD13+AF13+AG13+AH13</f>
        <v>2</v>
      </c>
      <c r="T13" s="121">
        <f t="shared" si="4"/>
        <v>9</v>
      </c>
      <c r="U13" s="130"/>
      <c r="V13" s="123"/>
      <c r="W13" s="123">
        <v>1</v>
      </c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>
        <v>1</v>
      </c>
      <c r="AI13" s="131">
        <v>1</v>
      </c>
      <c r="AJ13" s="124">
        <f t="shared" si="10"/>
        <v>30</v>
      </c>
      <c r="AK13" s="123">
        <f t="shared" si="11"/>
        <v>74</v>
      </c>
      <c r="AL13" s="123">
        <f t="shared" si="12"/>
        <v>139</v>
      </c>
      <c r="AM13" s="123">
        <f t="shared" si="5"/>
        <v>27</v>
      </c>
      <c r="AN13" s="131">
        <f t="shared" si="13"/>
        <v>270</v>
      </c>
      <c r="AO13" s="124">
        <f t="shared" si="14"/>
        <v>1</v>
      </c>
      <c r="AP13" s="123">
        <f t="shared" si="6"/>
        <v>1</v>
      </c>
      <c r="AQ13" s="132">
        <f t="shared" si="7"/>
        <v>1</v>
      </c>
      <c r="AR13" s="108">
        <f t="shared" si="15"/>
        <v>0</v>
      </c>
      <c r="AS13" s="70">
        <f t="shared" si="8"/>
        <v>4.8609999999999998</v>
      </c>
      <c r="AT13" s="121">
        <f t="shared" si="16"/>
        <v>-4.8609999999999998</v>
      </c>
      <c r="AV13" s="24">
        <v>684</v>
      </c>
      <c r="AW13" s="24">
        <v>1074</v>
      </c>
      <c r="AX13" s="24">
        <v>1464</v>
      </c>
      <c r="AY13" s="24">
        <v>795</v>
      </c>
      <c r="AZ13" s="24">
        <v>1629</v>
      </c>
      <c r="BA13" s="24">
        <v>2464</v>
      </c>
      <c r="BB13" s="24">
        <v>902</v>
      </c>
      <c r="BC13" s="24">
        <v>2094</v>
      </c>
      <c r="BD13" s="24">
        <v>2678</v>
      </c>
      <c r="BE13" s="24">
        <v>1540</v>
      </c>
      <c r="BF13" s="24">
        <v>2375</v>
      </c>
      <c r="BG13" s="24">
        <v>3347</v>
      </c>
      <c r="BH13" s="25">
        <v>50</v>
      </c>
    </row>
    <row r="14" spans="1:60" ht="17.149999999999999" customHeight="1">
      <c r="A14" s="192"/>
      <c r="B14" s="65" t="s">
        <v>0</v>
      </c>
      <c r="C14" s="44">
        <v>3</v>
      </c>
      <c r="D14" s="43">
        <v>2</v>
      </c>
      <c r="E14" s="43">
        <v>3</v>
      </c>
      <c r="F14" s="43">
        <v>33</v>
      </c>
      <c r="G14" s="43">
        <v>3</v>
      </c>
      <c r="H14" s="43">
        <v>57</v>
      </c>
      <c r="I14" s="43">
        <v>5</v>
      </c>
      <c r="J14" s="43">
        <v>26</v>
      </c>
      <c r="K14" s="43">
        <v>5</v>
      </c>
      <c r="L14" s="45">
        <v>44</v>
      </c>
      <c r="M14" s="118">
        <v>7</v>
      </c>
      <c r="N14" s="43">
        <v>0</v>
      </c>
      <c r="O14" s="43">
        <v>4</v>
      </c>
      <c r="P14" s="91">
        <v>5</v>
      </c>
      <c r="Q14" s="124">
        <f t="shared" si="2"/>
        <v>12</v>
      </c>
      <c r="R14" s="112">
        <f t="shared" si="3"/>
        <v>1</v>
      </c>
      <c r="S14" s="130">
        <f t="shared" si="9"/>
        <v>2</v>
      </c>
      <c r="T14" s="121">
        <f t="shared" si="4"/>
        <v>5</v>
      </c>
      <c r="U14" s="130"/>
      <c r="V14" s="123">
        <v>1</v>
      </c>
      <c r="W14" s="123"/>
      <c r="X14" s="123"/>
      <c r="Y14" s="123">
        <v>1</v>
      </c>
      <c r="Z14" s="123"/>
      <c r="AA14" s="123">
        <v>1</v>
      </c>
      <c r="AB14" s="123"/>
      <c r="AC14" s="123"/>
      <c r="AD14" s="123"/>
      <c r="AE14" s="123"/>
      <c r="AF14" s="123"/>
      <c r="AG14" s="123"/>
      <c r="AH14" s="123"/>
      <c r="AI14" s="131"/>
      <c r="AJ14" s="124">
        <f t="shared" si="10"/>
        <v>31</v>
      </c>
      <c r="AK14" s="123">
        <f t="shared" si="11"/>
        <v>24</v>
      </c>
      <c r="AL14" s="123">
        <f t="shared" si="12"/>
        <v>89</v>
      </c>
      <c r="AM14" s="123">
        <f t="shared" si="5"/>
        <v>18</v>
      </c>
      <c r="AN14" s="131">
        <f t="shared" si="13"/>
        <v>162</v>
      </c>
      <c r="AO14" s="124">
        <f t="shared" si="14"/>
        <v>0</v>
      </c>
      <c r="AP14" s="123">
        <f t="shared" si="6"/>
        <v>1</v>
      </c>
      <c r="AQ14" s="132">
        <f t="shared" si="7"/>
        <v>1</v>
      </c>
      <c r="AR14" s="108">
        <f t="shared" si="15"/>
        <v>0</v>
      </c>
      <c r="AS14" s="70">
        <f t="shared" si="8"/>
        <v>2.7530000000000001</v>
      </c>
      <c r="AT14" s="121">
        <f t="shared" si="16"/>
        <v>-2.7530000000000001</v>
      </c>
      <c r="AV14" s="24">
        <v>684</v>
      </c>
      <c r="AW14" s="24">
        <v>1074</v>
      </c>
      <c r="AX14" s="24">
        <v>1464</v>
      </c>
      <c r="AY14" s="24">
        <v>795</v>
      </c>
      <c r="AZ14" s="24">
        <v>1629</v>
      </c>
      <c r="BA14" s="24">
        <v>2464</v>
      </c>
      <c r="BB14" s="24">
        <v>902</v>
      </c>
      <c r="BC14" s="24">
        <v>2094</v>
      </c>
      <c r="BD14" s="24">
        <v>2678</v>
      </c>
      <c r="BE14" s="24">
        <v>1540</v>
      </c>
      <c r="BF14" s="24">
        <v>2375</v>
      </c>
      <c r="BG14" s="24">
        <v>3347</v>
      </c>
      <c r="BH14" s="25">
        <v>50</v>
      </c>
    </row>
    <row r="15" spans="1:60" ht="17.149999999999999" customHeight="1">
      <c r="A15" s="192"/>
      <c r="B15" s="65" t="s">
        <v>1</v>
      </c>
      <c r="C15" s="44">
        <v>4</v>
      </c>
      <c r="D15" s="43">
        <v>0</v>
      </c>
      <c r="E15" s="43">
        <v>4</v>
      </c>
      <c r="F15" s="43">
        <v>17</v>
      </c>
      <c r="G15" s="43">
        <v>5</v>
      </c>
      <c r="H15" s="43">
        <v>8</v>
      </c>
      <c r="I15" s="43">
        <v>6</v>
      </c>
      <c r="J15" s="43">
        <v>52</v>
      </c>
      <c r="K15" s="43">
        <v>7</v>
      </c>
      <c r="L15" s="45">
        <v>34</v>
      </c>
      <c r="M15" s="118">
        <v>0</v>
      </c>
      <c r="N15" s="43">
        <v>0</v>
      </c>
      <c r="O15" s="43">
        <v>4</v>
      </c>
      <c r="P15" s="91">
        <v>5</v>
      </c>
      <c r="Q15" s="124">
        <f t="shared" si="2"/>
        <v>8</v>
      </c>
      <c r="R15" s="112">
        <f t="shared" si="3"/>
        <v>1</v>
      </c>
      <c r="S15" s="130">
        <f t="shared" si="9"/>
        <v>1</v>
      </c>
      <c r="T15" s="121">
        <f t="shared" si="4"/>
        <v>5</v>
      </c>
      <c r="U15" s="130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>
        <v>1</v>
      </c>
      <c r="AH15" s="123"/>
      <c r="AI15" s="131">
        <v>1</v>
      </c>
      <c r="AJ15" s="124">
        <f t="shared" si="10"/>
        <v>17</v>
      </c>
      <c r="AK15" s="123">
        <f t="shared" si="11"/>
        <v>51</v>
      </c>
      <c r="AL15" s="123">
        <f t="shared" si="12"/>
        <v>104</v>
      </c>
      <c r="AM15" s="123">
        <f t="shared" si="5"/>
        <v>42</v>
      </c>
      <c r="AN15" s="131">
        <f t="shared" si="13"/>
        <v>214</v>
      </c>
      <c r="AO15" s="124">
        <f t="shared" si="14"/>
        <v>0</v>
      </c>
      <c r="AP15" s="123">
        <f t="shared" si="6"/>
        <v>0</v>
      </c>
      <c r="AQ15" s="132">
        <f t="shared" si="7"/>
        <v>0</v>
      </c>
      <c r="AR15" s="108">
        <f t="shared" si="15"/>
        <v>5</v>
      </c>
      <c r="AS15" s="70">
        <f t="shared" si="8"/>
        <v>2.4249999999999998</v>
      </c>
      <c r="AT15" s="121">
        <f t="shared" si="16"/>
        <v>2.5750000000000002</v>
      </c>
      <c r="AV15" s="24">
        <v>684</v>
      </c>
      <c r="AW15" s="24">
        <v>1074</v>
      </c>
      <c r="AX15" s="24">
        <v>1464</v>
      </c>
      <c r="AY15" s="24">
        <v>795</v>
      </c>
      <c r="AZ15" s="24">
        <v>1629</v>
      </c>
      <c r="BA15" s="24">
        <v>2464</v>
      </c>
      <c r="BB15" s="24">
        <v>902</v>
      </c>
      <c r="BC15" s="24">
        <v>2094</v>
      </c>
      <c r="BD15" s="24">
        <v>2678</v>
      </c>
      <c r="BE15" s="24">
        <v>1540</v>
      </c>
      <c r="BF15" s="24">
        <v>2375</v>
      </c>
      <c r="BG15" s="24">
        <v>3347</v>
      </c>
      <c r="BH15" s="25">
        <v>50</v>
      </c>
    </row>
    <row r="16" spans="1:60" ht="17.149999999999999" customHeight="1">
      <c r="A16" s="192"/>
      <c r="B16" s="65" t="s">
        <v>2</v>
      </c>
      <c r="C16" s="44">
        <v>5</v>
      </c>
      <c r="D16" s="43">
        <v>1</v>
      </c>
      <c r="E16" s="43">
        <v>5</v>
      </c>
      <c r="F16" s="43">
        <v>20</v>
      </c>
      <c r="G16" s="43">
        <v>6</v>
      </c>
      <c r="H16" s="43">
        <v>0</v>
      </c>
      <c r="I16" s="43">
        <v>7</v>
      </c>
      <c r="J16" s="43">
        <v>30</v>
      </c>
      <c r="K16" s="43">
        <v>7</v>
      </c>
      <c r="L16" s="45">
        <v>53</v>
      </c>
      <c r="M16" s="118">
        <v>6</v>
      </c>
      <c r="N16" s="43">
        <v>1</v>
      </c>
      <c r="O16" s="43">
        <v>4</v>
      </c>
      <c r="P16" s="91">
        <v>4</v>
      </c>
      <c r="Q16" s="124">
        <f t="shared" si="2"/>
        <v>22</v>
      </c>
      <c r="R16" s="112">
        <f t="shared" si="3"/>
        <v>1</v>
      </c>
      <c r="S16" s="130">
        <f t="shared" si="9"/>
        <v>2</v>
      </c>
      <c r="T16" s="121">
        <f t="shared" si="4"/>
        <v>9</v>
      </c>
      <c r="U16" s="130"/>
      <c r="V16" s="123"/>
      <c r="W16" s="123"/>
      <c r="X16" s="123"/>
      <c r="Y16" s="123"/>
      <c r="Z16" s="123">
        <v>1</v>
      </c>
      <c r="AA16" s="123"/>
      <c r="AB16" s="123"/>
      <c r="AC16" s="123"/>
      <c r="AD16" s="123">
        <v>1</v>
      </c>
      <c r="AE16" s="123">
        <v>1</v>
      </c>
      <c r="AF16" s="123"/>
      <c r="AG16" s="123"/>
      <c r="AH16" s="123"/>
      <c r="AI16" s="131"/>
      <c r="AJ16" s="124">
        <f t="shared" si="10"/>
        <v>19</v>
      </c>
      <c r="AK16" s="123">
        <f t="shared" si="11"/>
        <v>40</v>
      </c>
      <c r="AL16" s="123">
        <f t="shared" si="12"/>
        <v>90</v>
      </c>
      <c r="AM16" s="123">
        <f t="shared" si="5"/>
        <v>23</v>
      </c>
      <c r="AN16" s="131">
        <f t="shared" si="13"/>
        <v>172</v>
      </c>
      <c r="AO16" s="124">
        <f t="shared" si="14"/>
        <v>0</v>
      </c>
      <c r="AP16" s="123">
        <f t="shared" si="6"/>
        <v>0</v>
      </c>
      <c r="AQ16" s="132">
        <f t="shared" si="7"/>
        <v>0</v>
      </c>
      <c r="AR16" s="108">
        <f t="shared" si="15"/>
        <v>9</v>
      </c>
      <c r="AS16" s="70">
        <f t="shared" si="8"/>
        <v>5.1920000000000002</v>
      </c>
      <c r="AT16" s="121">
        <f t="shared" si="16"/>
        <v>3.8079999999999998</v>
      </c>
      <c r="AV16" s="24">
        <v>684</v>
      </c>
      <c r="AW16" s="24">
        <v>1074</v>
      </c>
      <c r="AX16" s="24">
        <v>1464</v>
      </c>
      <c r="AY16" s="24">
        <v>795</v>
      </c>
      <c r="AZ16" s="24">
        <v>1629</v>
      </c>
      <c r="BA16" s="24">
        <v>2464</v>
      </c>
      <c r="BB16" s="24">
        <v>902</v>
      </c>
      <c r="BC16" s="24">
        <v>2094</v>
      </c>
      <c r="BD16" s="24">
        <v>2678</v>
      </c>
      <c r="BE16" s="24">
        <v>1540</v>
      </c>
      <c r="BF16" s="24">
        <v>2375</v>
      </c>
      <c r="BG16" s="24">
        <v>3347</v>
      </c>
      <c r="BH16" s="25">
        <v>50</v>
      </c>
    </row>
    <row r="17" spans="1:60" ht="17.149999999999999" customHeight="1">
      <c r="A17" s="192"/>
      <c r="B17" s="65" t="s">
        <v>3</v>
      </c>
      <c r="C17" s="44">
        <v>6</v>
      </c>
      <c r="D17" s="43">
        <v>5</v>
      </c>
      <c r="E17" s="43">
        <v>6</v>
      </c>
      <c r="F17" s="43">
        <v>18</v>
      </c>
      <c r="G17" s="43">
        <v>6</v>
      </c>
      <c r="H17" s="43">
        <v>47</v>
      </c>
      <c r="I17" s="43">
        <v>9</v>
      </c>
      <c r="J17" s="43">
        <v>49</v>
      </c>
      <c r="K17" s="43">
        <v>10</v>
      </c>
      <c r="L17" s="45">
        <v>7</v>
      </c>
      <c r="M17" s="118">
        <v>0</v>
      </c>
      <c r="N17" s="43">
        <v>0</v>
      </c>
      <c r="O17" s="43">
        <v>5</v>
      </c>
      <c r="P17" s="91">
        <v>3</v>
      </c>
      <c r="Q17" s="124">
        <f t="shared" si="2"/>
        <v>6</v>
      </c>
      <c r="R17" s="112">
        <f t="shared" si="3"/>
        <v>1</v>
      </c>
      <c r="S17" s="130">
        <f t="shared" si="9"/>
        <v>2</v>
      </c>
      <c r="T17" s="121">
        <f t="shared" si="4"/>
        <v>5</v>
      </c>
      <c r="U17" s="130"/>
      <c r="V17" s="123"/>
      <c r="W17" s="123"/>
      <c r="X17" s="123">
        <v>1</v>
      </c>
      <c r="Y17" s="123"/>
      <c r="Z17" s="123"/>
      <c r="AA17" s="123">
        <v>1</v>
      </c>
      <c r="AB17" s="123">
        <v>1</v>
      </c>
      <c r="AC17" s="123"/>
      <c r="AD17" s="123"/>
      <c r="AE17" s="123"/>
      <c r="AF17" s="123"/>
      <c r="AG17" s="123"/>
      <c r="AH17" s="123"/>
      <c r="AI17" s="131"/>
      <c r="AJ17" s="124">
        <f t="shared" si="10"/>
        <v>13</v>
      </c>
      <c r="AK17" s="123">
        <f t="shared" si="11"/>
        <v>29</v>
      </c>
      <c r="AL17" s="123">
        <f t="shared" si="12"/>
        <v>182</v>
      </c>
      <c r="AM17" s="123">
        <f t="shared" si="5"/>
        <v>18</v>
      </c>
      <c r="AN17" s="131">
        <f t="shared" si="13"/>
        <v>242</v>
      </c>
      <c r="AO17" s="124">
        <f t="shared" si="14"/>
        <v>1</v>
      </c>
      <c r="AP17" s="123">
        <f t="shared" si="6"/>
        <v>0</v>
      </c>
      <c r="AQ17" s="132">
        <f t="shared" si="7"/>
        <v>1</v>
      </c>
      <c r="AR17" s="108">
        <f t="shared" si="15"/>
        <v>0</v>
      </c>
      <c r="AS17" s="70">
        <f t="shared" si="8"/>
        <v>1.7470000000000001</v>
      </c>
      <c r="AT17" s="121">
        <f t="shared" si="16"/>
        <v>-1.7470000000000001</v>
      </c>
      <c r="AV17" s="24">
        <v>684</v>
      </c>
      <c r="AW17" s="24">
        <v>1074</v>
      </c>
      <c r="AX17" s="24">
        <v>1464</v>
      </c>
      <c r="AY17" s="24">
        <v>795</v>
      </c>
      <c r="AZ17" s="24">
        <v>1629</v>
      </c>
      <c r="BA17" s="24">
        <v>2464</v>
      </c>
      <c r="BB17" s="24">
        <v>902</v>
      </c>
      <c r="BC17" s="24">
        <v>2094</v>
      </c>
      <c r="BD17" s="24">
        <v>2678</v>
      </c>
      <c r="BE17" s="24">
        <v>1540</v>
      </c>
      <c r="BF17" s="24">
        <v>2375</v>
      </c>
      <c r="BG17" s="24">
        <v>3347</v>
      </c>
      <c r="BH17" s="25">
        <v>50</v>
      </c>
    </row>
    <row r="18" spans="1:60" ht="17.149999999999999" customHeight="1">
      <c r="A18" s="192"/>
      <c r="B18" s="65" t="s">
        <v>4</v>
      </c>
      <c r="C18" s="44">
        <v>7</v>
      </c>
      <c r="D18" s="43">
        <v>1</v>
      </c>
      <c r="E18" s="43">
        <v>7</v>
      </c>
      <c r="F18" s="43">
        <v>19</v>
      </c>
      <c r="G18" s="43">
        <v>7</v>
      </c>
      <c r="H18" s="43">
        <v>52</v>
      </c>
      <c r="I18" s="43">
        <v>9</v>
      </c>
      <c r="J18" s="43">
        <v>11</v>
      </c>
      <c r="K18" s="43">
        <v>9</v>
      </c>
      <c r="L18" s="45">
        <v>29</v>
      </c>
      <c r="M18" s="118">
        <v>3</v>
      </c>
      <c r="N18" s="43">
        <v>0</v>
      </c>
      <c r="O18" s="43">
        <v>4</v>
      </c>
      <c r="P18" s="91">
        <v>5</v>
      </c>
      <c r="Q18" s="124">
        <f t="shared" si="2"/>
        <v>15</v>
      </c>
      <c r="R18" s="112">
        <f t="shared" si="3"/>
        <v>0</v>
      </c>
      <c r="S18" s="130">
        <f t="shared" si="9"/>
        <v>2</v>
      </c>
      <c r="T18" s="121">
        <f t="shared" si="4"/>
        <v>7</v>
      </c>
      <c r="U18" s="130"/>
      <c r="V18" s="123"/>
      <c r="W18" s="123"/>
      <c r="X18" s="123"/>
      <c r="Y18" s="123">
        <v>1</v>
      </c>
      <c r="Z18" s="123"/>
      <c r="AA18" s="123"/>
      <c r="AB18" s="123"/>
      <c r="AC18" s="123">
        <v>1</v>
      </c>
      <c r="AD18" s="123"/>
      <c r="AE18" s="123"/>
      <c r="AF18" s="123"/>
      <c r="AG18" s="123"/>
      <c r="AH18" s="123"/>
      <c r="AI18" s="131"/>
      <c r="AJ18" s="124">
        <f t="shared" si="10"/>
        <v>18</v>
      </c>
      <c r="AK18" s="123">
        <f t="shared" si="11"/>
        <v>33</v>
      </c>
      <c r="AL18" s="123">
        <f t="shared" si="12"/>
        <v>79</v>
      </c>
      <c r="AM18" s="123">
        <f t="shared" si="5"/>
        <v>18</v>
      </c>
      <c r="AN18" s="131">
        <f t="shared" si="13"/>
        <v>148</v>
      </c>
      <c r="AO18" s="124">
        <f t="shared" si="14"/>
        <v>0</v>
      </c>
      <c r="AP18" s="123">
        <f t="shared" si="6"/>
        <v>0</v>
      </c>
      <c r="AQ18" s="132">
        <f t="shared" si="7"/>
        <v>0</v>
      </c>
      <c r="AR18" s="108">
        <f t="shared" si="15"/>
        <v>7</v>
      </c>
      <c r="AS18" s="70">
        <f t="shared" si="8"/>
        <v>3.7229999999999999</v>
      </c>
      <c r="AT18" s="121">
        <f t="shared" si="16"/>
        <v>3.2770000000000001</v>
      </c>
      <c r="AV18" s="24">
        <v>684</v>
      </c>
      <c r="AW18" s="24">
        <v>1074</v>
      </c>
      <c r="AX18" s="24">
        <v>1464</v>
      </c>
      <c r="AY18" s="24">
        <v>795</v>
      </c>
      <c r="AZ18" s="24">
        <v>1629</v>
      </c>
      <c r="BA18" s="24">
        <v>2464</v>
      </c>
      <c r="BB18" s="24">
        <v>902</v>
      </c>
      <c r="BC18" s="24">
        <v>2094</v>
      </c>
      <c r="BD18" s="24">
        <v>2678</v>
      </c>
      <c r="BE18" s="24">
        <v>1540</v>
      </c>
      <c r="BF18" s="24">
        <v>2375</v>
      </c>
      <c r="BG18" s="24">
        <v>3347</v>
      </c>
      <c r="BH18" s="25">
        <v>50</v>
      </c>
    </row>
    <row r="19" spans="1:60" ht="17.149999999999999" customHeight="1">
      <c r="A19" s="192"/>
      <c r="B19" s="65" t="s">
        <v>5</v>
      </c>
      <c r="C19" s="44">
        <v>8</v>
      </c>
      <c r="D19" s="43">
        <v>2</v>
      </c>
      <c r="E19" s="43">
        <v>8</v>
      </c>
      <c r="F19" s="43">
        <v>16</v>
      </c>
      <c r="G19" s="43">
        <v>8</v>
      </c>
      <c r="H19" s="43">
        <v>36</v>
      </c>
      <c r="I19" s="43">
        <v>10</v>
      </c>
      <c r="J19" s="43">
        <v>13</v>
      </c>
      <c r="K19" s="43">
        <v>10</v>
      </c>
      <c r="L19" s="45">
        <v>28</v>
      </c>
      <c r="M19" s="118">
        <v>0</v>
      </c>
      <c r="N19" s="43">
        <v>0</v>
      </c>
      <c r="O19" s="43">
        <v>5</v>
      </c>
      <c r="P19" s="91">
        <v>3</v>
      </c>
      <c r="Q19" s="124">
        <f t="shared" si="2"/>
        <v>11</v>
      </c>
      <c r="R19" s="112">
        <f t="shared" si="3"/>
        <v>1</v>
      </c>
      <c r="S19" s="130">
        <f t="shared" si="9"/>
        <v>1</v>
      </c>
      <c r="T19" s="121">
        <f t="shared" si="4"/>
        <v>5</v>
      </c>
      <c r="U19" s="130"/>
      <c r="V19" s="123"/>
      <c r="W19" s="123"/>
      <c r="X19" s="123"/>
      <c r="Y19" s="123"/>
      <c r="Z19" s="123"/>
      <c r="AA19" s="123"/>
      <c r="AB19" s="123"/>
      <c r="AC19" s="123"/>
      <c r="AD19" s="123">
        <v>1</v>
      </c>
      <c r="AE19" s="123">
        <v>1</v>
      </c>
      <c r="AF19" s="123"/>
      <c r="AG19" s="123"/>
      <c r="AH19" s="123"/>
      <c r="AI19" s="131"/>
      <c r="AJ19" s="124">
        <f t="shared" si="10"/>
        <v>14</v>
      </c>
      <c r="AK19" s="123">
        <f t="shared" si="11"/>
        <v>20</v>
      </c>
      <c r="AL19" s="123">
        <f t="shared" si="12"/>
        <v>97</v>
      </c>
      <c r="AM19" s="123">
        <f t="shared" si="5"/>
        <v>15</v>
      </c>
      <c r="AN19" s="131">
        <f t="shared" si="13"/>
        <v>146</v>
      </c>
      <c r="AO19" s="124">
        <f t="shared" si="14"/>
        <v>0</v>
      </c>
      <c r="AP19" s="123">
        <f t="shared" si="6"/>
        <v>0</v>
      </c>
      <c r="AQ19" s="132">
        <f t="shared" si="7"/>
        <v>0</v>
      </c>
      <c r="AR19" s="108">
        <f t="shared" si="15"/>
        <v>5</v>
      </c>
      <c r="AS19" s="70">
        <f t="shared" si="8"/>
        <v>2.7280000000000002</v>
      </c>
      <c r="AT19" s="121">
        <f t="shared" si="16"/>
        <v>2.2719999999999998</v>
      </c>
      <c r="AV19" s="24">
        <v>684</v>
      </c>
      <c r="AW19" s="24">
        <v>1074</v>
      </c>
      <c r="AX19" s="24">
        <v>1464</v>
      </c>
      <c r="AY19" s="24">
        <v>795</v>
      </c>
      <c r="AZ19" s="24">
        <v>1629</v>
      </c>
      <c r="BA19" s="24">
        <v>2464</v>
      </c>
      <c r="BB19" s="24">
        <v>902</v>
      </c>
      <c r="BC19" s="24">
        <v>2094</v>
      </c>
      <c r="BD19" s="24">
        <v>2678</v>
      </c>
      <c r="BE19" s="24">
        <v>1540</v>
      </c>
      <c r="BF19" s="24">
        <v>2375</v>
      </c>
      <c r="BG19" s="24">
        <v>3347</v>
      </c>
      <c r="BH19" s="25">
        <v>50</v>
      </c>
    </row>
    <row r="20" spans="1:60" ht="17.149999999999999" customHeight="1" thickBot="1">
      <c r="A20" s="193"/>
      <c r="B20" s="66" t="s">
        <v>6</v>
      </c>
      <c r="C20" s="63">
        <v>8</v>
      </c>
      <c r="D20" s="46">
        <v>53</v>
      </c>
      <c r="E20" s="46">
        <v>9</v>
      </c>
      <c r="F20" s="46">
        <v>15</v>
      </c>
      <c r="G20" s="46">
        <v>9</v>
      </c>
      <c r="H20" s="46">
        <v>55</v>
      </c>
      <c r="I20" s="46">
        <v>11</v>
      </c>
      <c r="J20" s="46">
        <v>33</v>
      </c>
      <c r="K20" s="46">
        <v>11</v>
      </c>
      <c r="L20" s="47">
        <v>46</v>
      </c>
      <c r="M20" s="119">
        <v>4</v>
      </c>
      <c r="N20" s="46">
        <v>0</v>
      </c>
      <c r="O20" s="46">
        <v>5</v>
      </c>
      <c r="P20" s="92">
        <v>2</v>
      </c>
      <c r="Q20" s="26">
        <f t="shared" si="2"/>
        <v>17</v>
      </c>
      <c r="R20" s="114">
        <f t="shared" si="3"/>
        <v>1</v>
      </c>
      <c r="S20" s="53">
        <f t="shared" si="9"/>
        <v>3</v>
      </c>
      <c r="T20" s="52">
        <f t="shared" si="4"/>
        <v>8</v>
      </c>
      <c r="U20" s="53">
        <v>1</v>
      </c>
      <c r="V20" s="27"/>
      <c r="W20" s="27"/>
      <c r="X20" s="27"/>
      <c r="Y20" s="27"/>
      <c r="Z20" s="27">
        <v>1</v>
      </c>
      <c r="AA20" s="27"/>
      <c r="AB20" s="27">
        <v>1</v>
      </c>
      <c r="AC20" s="27"/>
      <c r="AD20" s="27"/>
      <c r="AE20" s="27">
        <v>1</v>
      </c>
      <c r="AF20" s="27"/>
      <c r="AG20" s="27"/>
      <c r="AH20" s="27"/>
      <c r="AI20" s="30"/>
      <c r="AJ20" s="26">
        <f t="shared" si="10"/>
        <v>22</v>
      </c>
      <c r="AK20" s="27">
        <f t="shared" si="11"/>
        <v>40</v>
      </c>
      <c r="AL20" s="27">
        <f t="shared" si="12"/>
        <v>98</v>
      </c>
      <c r="AM20" s="27">
        <f t="shared" si="5"/>
        <v>13</v>
      </c>
      <c r="AN20" s="30">
        <f t="shared" si="13"/>
        <v>173</v>
      </c>
      <c r="AO20" s="26">
        <f t="shared" si="14"/>
        <v>0</v>
      </c>
      <c r="AP20" s="27">
        <f t="shared" si="6"/>
        <v>0</v>
      </c>
      <c r="AQ20" s="28">
        <f t="shared" si="7"/>
        <v>0</v>
      </c>
      <c r="AR20" s="110">
        <f t="shared" si="15"/>
        <v>8</v>
      </c>
      <c r="AS20" s="71">
        <f t="shared" si="8"/>
        <v>4.0999999999999996</v>
      </c>
      <c r="AT20" s="52">
        <f t="shared" si="16"/>
        <v>3.9000000000000004</v>
      </c>
      <c r="AV20" s="24">
        <v>684</v>
      </c>
      <c r="AW20" s="24">
        <v>1074</v>
      </c>
      <c r="AX20" s="24">
        <v>1464</v>
      </c>
      <c r="AY20" s="24">
        <v>795</v>
      </c>
      <c r="AZ20" s="24">
        <v>1629</v>
      </c>
      <c r="BA20" s="24">
        <v>2464</v>
      </c>
      <c r="BB20" s="24">
        <v>902</v>
      </c>
      <c r="BC20" s="24">
        <v>2094</v>
      </c>
      <c r="BD20" s="24">
        <v>2678</v>
      </c>
      <c r="BE20" s="24">
        <v>1540</v>
      </c>
      <c r="BF20" s="24">
        <v>2375</v>
      </c>
      <c r="BG20" s="24">
        <v>3347</v>
      </c>
      <c r="BH20" s="25">
        <v>50</v>
      </c>
    </row>
    <row r="21" spans="1:60" ht="17.149999999999999" customHeight="1">
      <c r="A21" s="191" t="s">
        <v>172</v>
      </c>
      <c r="B21" s="64" t="s">
        <v>173</v>
      </c>
      <c r="C21" s="62">
        <v>0</v>
      </c>
      <c r="D21" s="41">
        <v>0</v>
      </c>
      <c r="E21" s="41">
        <v>0</v>
      </c>
      <c r="F21" s="41">
        <v>54</v>
      </c>
      <c r="G21" s="41">
        <v>1</v>
      </c>
      <c r="H21" s="41">
        <v>48</v>
      </c>
      <c r="I21" s="41">
        <v>3</v>
      </c>
      <c r="J21" s="41">
        <v>41</v>
      </c>
      <c r="K21" s="41">
        <v>4</v>
      </c>
      <c r="L21" s="42">
        <v>2</v>
      </c>
      <c r="M21" s="117">
        <v>0</v>
      </c>
      <c r="N21" s="41">
        <v>1</v>
      </c>
      <c r="O21" s="41">
        <v>5</v>
      </c>
      <c r="P21" s="90">
        <v>5</v>
      </c>
      <c r="Q21" s="125">
        <f t="shared" si="2"/>
        <v>17</v>
      </c>
      <c r="R21" s="113">
        <f t="shared" si="3"/>
        <v>1</v>
      </c>
      <c r="S21" s="133">
        <f t="shared" si="9"/>
        <v>3</v>
      </c>
      <c r="T21" s="60">
        <f t="shared" si="4"/>
        <v>8</v>
      </c>
      <c r="U21" s="133">
        <v>1</v>
      </c>
      <c r="V21" s="126"/>
      <c r="W21" s="126"/>
      <c r="X21" s="126"/>
      <c r="Y21" s="126"/>
      <c r="Z21" s="126">
        <v>1</v>
      </c>
      <c r="AA21" s="126"/>
      <c r="AB21" s="126">
        <v>1</v>
      </c>
      <c r="AC21" s="126"/>
      <c r="AD21" s="126"/>
      <c r="AE21" s="126">
        <v>1</v>
      </c>
      <c r="AF21" s="126"/>
      <c r="AG21" s="126"/>
      <c r="AH21" s="126"/>
      <c r="AI21" s="127"/>
      <c r="AJ21" s="125">
        <f t="shared" si="10"/>
        <v>54</v>
      </c>
      <c r="AK21" s="126">
        <f t="shared" si="11"/>
        <v>54</v>
      </c>
      <c r="AL21" s="126">
        <f t="shared" si="12"/>
        <v>113</v>
      </c>
      <c r="AM21" s="126">
        <f t="shared" si="5"/>
        <v>21</v>
      </c>
      <c r="AN21" s="127">
        <f t="shared" si="13"/>
        <v>242</v>
      </c>
      <c r="AO21" s="125">
        <f t="shared" si="14"/>
        <v>1</v>
      </c>
      <c r="AP21" s="126">
        <f t="shared" si="6"/>
        <v>0</v>
      </c>
      <c r="AQ21" s="128">
        <f t="shared" si="7"/>
        <v>1</v>
      </c>
      <c r="AR21" s="109">
        <f>T21-AQ21*T21</f>
        <v>0</v>
      </c>
      <c r="AS21" s="69">
        <f t="shared" si="8"/>
        <v>4.0999999999999996</v>
      </c>
      <c r="AT21" s="60">
        <f t="shared" si="16"/>
        <v>-4.0999999999999996</v>
      </c>
      <c r="AV21" s="24">
        <v>684</v>
      </c>
      <c r="AW21" s="24">
        <v>1074</v>
      </c>
      <c r="AX21" s="24">
        <v>1464</v>
      </c>
      <c r="AY21" s="24">
        <v>795</v>
      </c>
      <c r="AZ21" s="24">
        <v>1629</v>
      </c>
      <c r="BA21" s="24">
        <v>2464</v>
      </c>
      <c r="BB21" s="24">
        <v>902</v>
      </c>
      <c r="BC21" s="24">
        <v>2094</v>
      </c>
      <c r="BD21" s="24">
        <v>2678</v>
      </c>
      <c r="BE21" s="24">
        <v>1540</v>
      </c>
      <c r="BF21" s="24">
        <v>2375</v>
      </c>
      <c r="BG21" s="24">
        <v>3347</v>
      </c>
      <c r="BH21" s="25">
        <v>50</v>
      </c>
    </row>
    <row r="22" spans="1:60" ht="17.149999999999999" customHeight="1">
      <c r="A22" s="192"/>
      <c r="B22" s="65" t="s">
        <v>174</v>
      </c>
      <c r="C22" s="44">
        <v>0</v>
      </c>
      <c r="D22" s="43">
        <v>56</v>
      </c>
      <c r="E22" s="43">
        <v>1</v>
      </c>
      <c r="F22" s="43">
        <v>23</v>
      </c>
      <c r="G22" s="43">
        <v>1</v>
      </c>
      <c r="H22" s="43">
        <v>58</v>
      </c>
      <c r="I22" s="43">
        <v>4</v>
      </c>
      <c r="J22" s="43">
        <v>8</v>
      </c>
      <c r="K22" s="43">
        <v>4</v>
      </c>
      <c r="L22" s="45">
        <v>31</v>
      </c>
      <c r="M22" s="118">
        <v>3</v>
      </c>
      <c r="N22" s="43">
        <v>1</v>
      </c>
      <c r="O22" s="43">
        <v>5</v>
      </c>
      <c r="P22" s="91">
        <v>4</v>
      </c>
      <c r="Q22" s="124">
        <f t="shared" si="2"/>
        <v>11</v>
      </c>
      <c r="R22" s="112">
        <f t="shared" si="3"/>
        <v>1</v>
      </c>
      <c r="S22" s="130">
        <f t="shared" si="9"/>
        <v>1</v>
      </c>
      <c r="T22" s="121">
        <f t="shared" si="4"/>
        <v>5</v>
      </c>
      <c r="U22" s="130"/>
      <c r="V22" s="123"/>
      <c r="W22" s="123"/>
      <c r="X22" s="123"/>
      <c r="Y22" s="123"/>
      <c r="Z22" s="123"/>
      <c r="AA22" s="123"/>
      <c r="AB22" s="123"/>
      <c r="AC22" s="123"/>
      <c r="AD22" s="123">
        <v>1</v>
      </c>
      <c r="AE22" s="123">
        <v>1</v>
      </c>
      <c r="AF22" s="123"/>
      <c r="AG22" s="123"/>
      <c r="AH22" s="123"/>
      <c r="AI22" s="131"/>
      <c r="AJ22" s="124">
        <f t="shared" si="10"/>
        <v>27</v>
      </c>
      <c r="AK22" s="123">
        <f t="shared" si="11"/>
        <v>35</v>
      </c>
      <c r="AL22" s="123">
        <f t="shared" si="12"/>
        <v>130</v>
      </c>
      <c r="AM22" s="123">
        <f t="shared" si="5"/>
        <v>23</v>
      </c>
      <c r="AN22" s="131">
        <f t="shared" si="13"/>
        <v>215</v>
      </c>
      <c r="AO22" s="124">
        <f t="shared" si="14"/>
        <v>0</v>
      </c>
      <c r="AP22" s="123">
        <f t="shared" si="6"/>
        <v>0</v>
      </c>
      <c r="AQ22" s="132">
        <f t="shared" si="7"/>
        <v>0</v>
      </c>
      <c r="AR22" s="108">
        <f t="shared" si="15"/>
        <v>5</v>
      </c>
      <c r="AS22" s="70">
        <f t="shared" si="8"/>
        <v>2.7280000000000002</v>
      </c>
      <c r="AT22" s="121">
        <f t="shared" si="16"/>
        <v>2.2719999999999998</v>
      </c>
      <c r="AV22" s="24">
        <v>684</v>
      </c>
      <c r="AW22" s="24">
        <v>1074</v>
      </c>
      <c r="AX22" s="24">
        <v>1464</v>
      </c>
      <c r="AY22" s="24">
        <v>795</v>
      </c>
      <c r="AZ22" s="24">
        <v>1629</v>
      </c>
      <c r="BA22" s="24">
        <v>2464</v>
      </c>
      <c r="BB22" s="24">
        <v>902</v>
      </c>
      <c r="BC22" s="24">
        <v>2094</v>
      </c>
      <c r="BD22" s="24">
        <v>2678</v>
      </c>
      <c r="BE22" s="24">
        <v>1540</v>
      </c>
      <c r="BF22" s="24">
        <v>2375</v>
      </c>
      <c r="BG22" s="24">
        <v>3347</v>
      </c>
      <c r="BH22" s="25">
        <v>50</v>
      </c>
    </row>
    <row r="23" spans="1:60" ht="18.75" customHeight="1">
      <c r="A23" s="192"/>
      <c r="B23" s="65" t="s">
        <v>175</v>
      </c>
      <c r="C23" s="44">
        <v>1</v>
      </c>
      <c r="D23" s="43">
        <v>54</v>
      </c>
      <c r="E23" s="43">
        <v>2</v>
      </c>
      <c r="F23" s="43">
        <v>18</v>
      </c>
      <c r="G23" s="43">
        <v>3</v>
      </c>
      <c r="H23" s="43">
        <v>3</v>
      </c>
      <c r="I23" s="43">
        <v>5</v>
      </c>
      <c r="J23" s="43">
        <v>45</v>
      </c>
      <c r="K23" s="43">
        <v>6</v>
      </c>
      <c r="L23" s="45">
        <v>12</v>
      </c>
      <c r="M23" s="118">
        <v>1</v>
      </c>
      <c r="N23" s="43">
        <v>0</v>
      </c>
      <c r="O23" s="43">
        <v>5</v>
      </c>
      <c r="P23" s="91">
        <v>3</v>
      </c>
      <c r="Q23" s="124">
        <f t="shared" si="2"/>
        <v>15</v>
      </c>
      <c r="R23" s="112">
        <f t="shared" si="3"/>
        <v>0</v>
      </c>
      <c r="S23" s="130">
        <f t="shared" si="9"/>
        <v>2</v>
      </c>
      <c r="T23" s="121">
        <f t="shared" si="4"/>
        <v>7</v>
      </c>
      <c r="U23" s="130"/>
      <c r="V23" s="123"/>
      <c r="W23" s="123"/>
      <c r="X23" s="123"/>
      <c r="Y23" s="123">
        <v>1</v>
      </c>
      <c r="Z23" s="123"/>
      <c r="AA23" s="123"/>
      <c r="AB23" s="123"/>
      <c r="AC23" s="123">
        <v>1</v>
      </c>
      <c r="AD23" s="123"/>
      <c r="AE23" s="123"/>
      <c r="AF23" s="123"/>
      <c r="AG23" s="123"/>
      <c r="AH23" s="123"/>
      <c r="AI23" s="131"/>
      <c r="AJ23" s="124">
        <f t="shared" si="10"/>
        <v>24</v>
      </c>
      <c r="AK23" s="123">
        <f t="shared" si="11"/>
        <v>45</v>
      </c>
      <c r="AL23" s="123">
        <f t="shared" si="12"/>
        <v>162</v>
      </c>
      <c r="AM23" s="123">
        <f t="shared" si="5"/>
        <v>27</v>
      </c>
      <c r="AN23" s="131">
        <f t="shared" si="13"/>
        <v>258</v>
      </c>
      <c r="AO23" s="124">
        <f t="shared" si="14"/>
        <v>1</v>
      </c>
      <c r="AP23" s="123">
        <f t="shared" si="6"/>
        <v>0</v>
      </c>
      <c r="AQ23" s="132">
        <f t="shared" si="7"/>
        <v>1</v>
      </c>
      <c r="AR23" s="108">
        <f t="shared" si="15"/>
        <v>0</v>
      </c>
      <c r="AS23" s="70">
        <f t="shared" si="8"/>
        <v>3.7229999999999999</v>
      </c>
      <c r="AT23" s="121">
        <f t="shared" si="16"/>
        <v>-3.7229999999999999</v>
      </c>
      <c r="AV23" s="24">
        <v>684</v>
      </c>
      <c r="AW23" s="24">
        <v>1074</v>
      </c>
      <c r="AX23" s="24">
        <v>1464</v>
      </c>
      <c r="AY23" s="24">
        <v>795</v>
      </c>
      <c r="AZ23" s="24">
        <v>1629</v>
      </c>
      <c r="BA23" s="24">
        <v>2464</v>
      </c>
      <c r="BB23" s="24">
        <v>902</v>
      </c>
      <c r="BC23" s="24">
        <v>2094</v>
      </c>
      <c r="BD23" s="24">
        <v>2678</v>
      </c>
      <c r="BE23" s="24">
        <v>1540</v>
      </c>
      <c r="BF23" s="24">
        <v>2375</v>
      </c>
      <c r="BG23" s="24">
        <v>3347</v>
      </c>
      <c r="BH23" s="25">
        <v>50</v>
      </c>
    </row>
    <row r="24" spans="1:60" ht="17.149999999999999" customHeight="1">
      <c r="A24" s="192"/>
      <c r="B24" s="65" t="s">
        <v>7</v>
      </c>
      <c r="C24" s="44">
        <v>2</v>
      </c>
      <c r="D24" s="43">
        <v>52</v>
      </c>
      <c r="E24" s="43">
        <v>3</v>
      </c>
      <c r="F24" s="43">
        <v>16</v>
      </c>
      <c r="G24" s="43">
        <v>4</v>
      </c>
      <c r="H24" s="43">
        <v>15</v>
      </c>
      <c r="I24" s="43">
        <v>6</v>
      </c>
      <c r="J24" s="43">
        <v>3</v>
      </c>
      <c r="K24" s="43">
        <v>6</v>
      </c>
      <c r="L24" s="45">
        <v>30</v>
      </c>
      <c r="M24" s="118">
        <v>1</v>
      </c>
      <c r="N24" s="43">
        <v>0</v>
      </c>
      <c r="O24" s="43">
        <v>5</v>
      </c>
      <c r="P24" s="91">
        <v>3</v>
      </c>
      <c r="Q24" s="124">
        <f t="shared" si="2"/>
        <v>6</v>
      </c>
      <c r="R24" s="112">
        <f t="shared" si="3"/>
        <v>1</v>
      </c>
      <c r="S24" s="130">
        <f t="shared" si="9"/>
        <v>2</v>
      </c>
      <c r="T24" s="121">
        <f t="shared" si="4"/>
        <v>5</v>
      </c>
      <c r="U24" s="130"/>
      <c r="V24" s="123"/>
      <c r="W24" s="123"/>
      <c r="X24" s="123">
        <v>1</v>
      </c>
      <c r="Y24" s="123"/>
      <c r="Z24" s="123"/>
      <c r="AA24" s="123">
        <v>1</v>
      </c>
      <c r="AB24" s="123">
        <v>1</v>
      </c>
      <c r="AC24" s="123"/>
      <c r="AD24" s="123"/>
      <c r="AE24" s="123"/>
      <c r="AF24" s="123"/>
      <c r="AG24" s="123"/>
      <c r="AH24" s="123"/>
      <c r="AI24" s="131"/>
      <c r="AJ24" s="124">
        <f t="shared" si="10"/>
        <v>24</v>
      </c>
      <c r="AK24" s="123">
        <f t="shared" si="11"/>
        <v>59</v>
      </c>
      <c r="AL24" s="123">
        <f t="shared" si="12"/>
        <v>108</v>
      </c>
      <c r="AM24" s="123">
        <f t="shared" si="5"/>
        <v>27</v>
      </c>
      <c r="AN24" s="131">
        <f t="shared" si="13"/>
        <v>218</v>
      </c>
      <c r="AO24" s="124">
        <f t="shared" si="14"/>
        <v>0</v>
      </c>
      <c r="AP24" s="123">
        <f t="shared" si="6"/>
        <v>0</v>
      </c>
      <c r="AQ24" s="132">
        <f t="shared" si="7"/>
        <v>0</v>
      </c>
      <c r="AR24" s="108">
        <f t="shared" si="15"/>
        <v>5</v>
      </c>
      <c r="AS24" s="70">
        <f t="shared" si="8"/>
        <v>1.7470000000000001</v>
      </c>
      <c r="AT24" s="121">
        <f t="shared" si="16"/>
        <v>3.2530000000000001</v>
      </c>
      <c r="AV24" s="24">
        <v>684</v>
      </c>
      <c r="AW24" s="24">
        <v>1074</v>
      </c>
      <c r="AX24" s="24">
        <v>1464</v>
      </c>
      <c r="AY24" s="24">
        <v>795</v>
      </c>
      <c r="AZ24" s="24">
        <v>1629</v>
      </c>
      <c r="BA24" s="24">
        <v>2464</v>
      </c>
      <c r="BB24" s="24">
        <v>902</v>
      </c>
      <c r="BC24" s="24">
        <v>2094</v>
      </c>
      <c r="BD24" s="24">
        <v>2678</v>
      </c>
      <c r="BE24" s="24">
        <v>1540</v>
      </c>
      <c r="BF24" s="24">
        <v>2375</v>
      </c>
      <c r="BG24" s="24">
        <v>3347</v>
      </c>
      <c r="BH24" s="25">
        <v>50</v>
      </c>
    </row>
    <row r="25" spans="1:60" ht="17.149999999999999" customHeight="1">
      <c r="A25" s="192"/>
      <c r="B25" s="65" t="s">
        <v>8</v>
      </c>
      <c r="C25" s="44">
        <v>3</v>
      </c>
      <c r="D25" s="43">
        <v>52</v>
      </c>
      <c r="E25" s="43">
        <v>4</v>
      </c>
      <c r="F25" s="43">
        <v>40</v>
      </c>
      <c r="G25" s="43">
        <v>4</v>
      </c>
      <c r="H25" s="43">
        <v>46</v>
      </c>
      <c r="I25" s="43">
        <v>7</v>
      </c>
      <c r="J25" s="43">
        <v>18</v>
      </c>
      <c r="K25" s="43">
        <v>7</v>
      </c>
      <c r="L25" s="45">
        <v>40</v>
      </c>
      <c r="M25" s="118">
        <v>0</v>
      </c>
      <c r="N25" s="43">
        <v>1</v>
      </c>
      <c r="O25" s="43">
        <v>3</v>
      </c>
      <c r="P25" s="91">
        <v>5</v>
      </c>
      <c r="Q25" s="124">
        <f t="shared" si="2"/>
        <v>22</v>
      </c>
      <c r="R25" s="112">
        <f t="shared" si="3"/>
        <v>1</v>
      </c>
      <c r="S25" s="130">
        <f t="shared" si="9"/>
        <v>2</v>
      </c>
      <c r="T25" s="121">
        <f t="shared" si="4"/>
        <v>9</v>
      </c>
      <c r="U25" s="130"/>
      <c r="V25" s="123"/>
      <c r="W25" s="123"/>
      <c r="X25" s="123"/>
      <c r="Y25" s="123"/>
      <c r="Z25" s="123">
        <v>1</v>
      </c>
      <c r="AA25" s="123"/>
      <c r="AB25" s="123"/>
      <c r="AC25" s="123"/>
      <c r="AD25" s="123">
        <v>1</v>
      </c>
      <c r="AE25" s="123">
        <v>1</v>
      </c>
      <c r="AF25" s="123"/>
      <c r="AG25" s="123"/>
      <c r="AH25" s="123"/>
      <c r="AI25" s="131"/>
      <c r="AJ25" s="124">
        <f t="shared" si="10"/>
        <v>48</v>
      </c>
      <c r="AK25" s="123">
        <f t="shared" si="11"/>
        <v>6</v>
      </c>
      <c r="AL25" s="123">
        <f t="shared" si="12"/>
        <v>152</v>
      </c>
      <c r="AM25" s="123">
        <f t="shared" si="5"/>
        <v>22</v>
      </c>
      <c r="AN25" s="131">
        <f t="shared" si="13"/>
        <v>228</v>
      </c>
      <c r="AO25" s="124">
        <f t="shared" si="14"/>
        <v>0</v>
      </c>
      <c r="AP25" s="123">
        <f t="shared" si="6"/>
        <v>0</v>
      </c>
      <c r="AQ25" s="132">
        <f t="shared" si="7"/>
        <v>0</v>
      </c>
      <c r="AR25" s="108">
        <f t="shared" si="15"/>
        <v>9</v>
      </c>
      <c r="AS25" s="70">
        <f t="shared" si="8"/>
        <v>5.1920000000000002</v>
      </c>
      <c r="AT25" s="121">
        <f t="shared" si="16"/>
        <v>3.8079999999999998</v>
      </c>
      <c r="AV25" s="24">
        <v>684</v>
      </c>
      <c r="AW25" s="24">
        <v>1074</v>
      </c>
      <c r="AX25" s="24">
        <v>1464</v>
      </c>
      <c r="AY25" s="24">
        <v>795</v>
      </c>
      <c r="AZ25" s="24">
        <v>1629</v>
      </c>
      <c r="BA25" s="24">
        <v>2464</v>
      </c>
      <c r="BB25" s="24">
        <v>902</v>
      </c>
      <c r="BC25" s="24">
        <v>2094</v>
      </c>
      <c r="BD25" s="24">
        <v>2678</v>
      </c>
      <c r="BE25" s="24">
        <v>1540</v>
      </c>
      <c r="BF25" s="24">
        <v>2375</v>
      </c>
      <c r="BG25" s="24">
        <v>3347</v>
      </c>
      <c r="BH25" s="25">
        <v>50</v>
      </c>
    </row>
    <row r="26" spans="1:60" ht="17.149999999999999" customHeight="1">
      <c r="A26" s="192"/>
      <c r="B26" s="65" t="s">
        <v>9</v>
      </c>
      <c r="C26" s="44">
        <v>4</v>
      </c>
      <c r="D26" s="43">
        <v>55</v>
      </c>
      <c r="E26" s="43">
        <v>5</v>
      </c>
      <c r="F26" s="43">
        <v>45</v>
      </c>
      <c r="G26" s="43">
        <v>6</v>
      </c>
      <c r="H26" s="43">
        <v>10</v>
      </c>
      <c r="I26" s="43">
        <v>7</v>
      </c>
      <c r="J26" s="43">
        <v>23</v>
      </c>
      <c r="K26" s="43">
        <v>7</v>
      </c>
      <c r="L26" s="45">
        <v>41</v>
      </c>
      <c r="M26" s="118">
        <v>3</v>
      </c>
      <c r="N26" s="43">
        <v>1</v>
      </c>
      <c r="O26" s="43">
        <v>5</v>
      </c>
      <c r="P26" s="91">
        <v>3</v>
      </c>
      <c r="Q26" s="124">
        <f t="shared" si="2"/>
        <v>8</v>
      </c>
      <c r="R26" s="112">
        <f t="shared" si="3"/>
        <v>1</v>
      </c>
      <c r="S26" s="130">
        <f t="shared" si="9"/>
        <v>1</v>
      </c>
      <c r="T26" s="121">
        <f t="shared" si="4"/>
        <v>5</v>
      </c>
      <c r="U26" s="130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>
        <v>1</v>
      </c>
      <c r="AH26" s="123"/>
      <c r="AI26" s="131">
        <v>1</v>
      </c>
      <c r="AJ26" s="124">
        <f t="shared" si="10"/>
        <v>50</v>
      </c>
      <c r="AK26" s="123">
        <f t="shared" si="11"/>
        <v>25</v>
      </c>
      <c r="AL26" s="123">
        <f t="shared" si="12"/>
        <v>73</v>
      </c>
      <c r="AM26" s="123">
        <f t="shared" si="5"/>
        <v>18</v>
      </c>
      <c r="AN26" s="131">
        <f t="shared" si="13"/>
        <v>166</v>
      </c>
      <c r="AO26" s="124">
        <f t="shared" si="14"/>
        <v>0</v>
      </c>
      <c r="AP26" s="123">
        <f t="shared" si="6"/>
        <v>1</v>
      </c>
      <c r="AQ26" s="132">
        <f t="shared" si="7"/>
        <v>1</v>
      </c>
      <c r="AR26" s="108">
        <f t="shared" si="15"/>
        <v>0</v>
      </c>
      <c r="AS26" s="70">
        <f t="shared" si="8"/>
        <v>2.4249999999999998</v>
      </c>
      <c r="AT26" s="121">
        <f t="shared" si="16"/>
        <v>-2.4249999999999998</v>
      </c>
      <c r="AV26" s="24">
        <v>684</v>
      </c>
      <c r="AW26" s="24">
        <v>1074</v>
      </c>
      <c r="AX26" s="24">
        <v>1464</v>
      </c>
      <c r="AY26" s="24">
        <v>795</v>
      </c>
      <c r="AZ26" s="24">
        <v>1629</v>
      </c>
      <c r="BA26" s="24">
        <v>2464</v>
      </c>
      <c r="BB26" s="24">
        <v>902</v>
      </c>
      <c r="BC26" s="24">
        <v>2094</v>
      </c>
      <c r="BD26" s="24">
        <v>2678</v>
      </c>
      <c r="BE26" s="24">
        <v>1540</v>
      </c>
      <c r="BF26" s="24">
        <v>2375</v>
      </c>
      <c r="BG26" s="24">
        <v>3347</v>
      </c>
      <c r="BH26" s="25">
        <v>50</v>
      </c>
    </row>
    <row r="27" spans="1:60" ht="17.149999999999999" customHeight="1">
      <c r="A27" s="192"/>
      <c r="B27" s="65" t="s">
        <v>10</v>
      </c>
      <c r="C27" s="44">
        <v>5</v>
      </c>
      <c r="D27" s="43">
        <v>58</v>
      </c>
      <c r="E27" s="43">
        <v>6</v>
      </c>
      <c r="F27" s="43">
        <v>29</v>
      </c>
      <c r="G27" s="43">
        <v>7</v>
      </c>
      <c r="H27" s="43">
        <v>3</v>
      </c>
      <c r="I27" s="43">
        <v>9</v>
      </c>
      <c r="J27" s="43">
        <v>24</v>
      </c>
      <c r="K27" s="43">
        <v>9</v>
      </c>
      <c r="L27" s="45">
        <v>37</v>
      </c>
      <c r="M27" s="118">
        <v>1</v>
      </c>
      <c r="N27" s="43">
        <v>0</v>
      </c>
      <c r="O27" s="43">
        <v>5</v>
      </c>
      <c r="P27" s="91">
        <v>5</v>
      </c>
      <c r="Q27" s="124">
        <f t="shared" si="2"/>
        <v>12</v>
      </c>
      <c r="R27" s="112">
        <f t="shared" si="3"/>
        <v>1</v>
      </c>
      <c r="S27" s="130">
        <f t="shared" si="9"/>
        <v>2</v>
      </c>
      <c r="T27" s="121">
        <f t="shared" si="4"/>
        <v>5</v>
      </c>
      <c r="U27" s="130"/>
      <c r="V27" s="123">
        <v>1</v>
      </c>
      <c r="W27" s="123"/>
      <c r="X27" s="123"/>
      <c r="Y27" s="123">
        <v>1</v>
      </c>
      <c r="Z27" s="123"/>
      <c r="AA27" s="123">
        <v>1</v>
      </c>
      <c r="AB27" s="123"/>
      <c r="AC27" s="123"/>
      <c r="AD27" s="123"/>
      <c r="AE27" s="123"/>
      <c r="AF27" s="123"/>
      <c r="AG27" s="123"/>
      <c r="AH27" s="123"/>
      <c r="AI27" s="131"/>
      <c r="AJ27" s="124">
        <f t="shared" si="10"/>
        <v>31</v>
      </c>
      <c r="AK27" s="123">
        <f t="shared" si="11"/>
        <v>34</v>
      </c>
      <c r="AL27" s="123">
        <f t="shared" si="12"/>
        <v>141</v>
      </c>
      <c r="AM27" s="123">
        <f t="shared" si="5"/>
        <v>13</v>
      </c>
      <c r="AN27" s="131">
        <f t="shared" si="13"/>
        <v>219</v>
      </c>
      <c r="AO27" s="124">
        <f t="shared" si="14"/>
        <v>0</v>
      </c>
      <c r="AP27" s="123">
        <f t="shared" si="6"/>
        <v>0</v>
      </c>
      <c r="AQ27" s="132">
        <f t="shared" si="7"/>
        <v>0</v>
      </c>
      <c r="AR27" s="108">
        <f t="shared" si="15"/>
        <v>5</v>
      </c>
      <c r="AS27" s="70">
        <f t="shared" si="8"/>
        <v>2.7530000000000001</v>
      </c>
      <c r="AT27" s="121">
        <f t="shared" si="16"/>
        <v>2.2469999999999999</v>
      </c>
      <c r="AV27" s="24">
        <v>684</v>
      </c>
      <c r="AW27" s="24">
        <v>1074</v>
      </c>
      <c r="AX27" s="24">
        <v>1464</v>
      </c>
      <c r="AY27" s="24">
        <v>795</v>
      </c>
      <c r="AZ27" s="24">
        <v>1629</v>
      </c>
      <c r="BA27" s="24">
        <v>2464</v>
      </c>
      <c r="BB27" s="24">
        <v>902</v>
      </c>
      <c r="BC27" s="24">
        <v>2094</v>
      </c>
      <c r="BD27" s="24">
        <v>2678</v>
      </c>
      <c r="BE27" s="24">
        <v>1540</v>
      </c>
      <c r="BF27" s="24">
        <v>2375</v>
      </c>
      <c r="BG27" s="24">
        <v>3347</v>
      </c>
      <c r="BH27" s="25">
        <v>50</v>
      </c>
    </row>
    <row r="28" spans="1:60" ht="17.149999999999999" customHeight="1">
      <c r="A28" s="192"/>
      <c r="B28" s="65" t="s">
        <v>11</v>
      </c>
      <c r="C28" s="44">
        <v>6</v>
      </c>
      <c r="D28" s="43">
        <v>56</v>
      </c>
      <c r="E28" s="43">
        <v>7</v>
      </c>
      <c r="F28" s="43">
        <v>24</v>
      </c>
      <c r="G28" s="43">
        <v>8</v>
      </c>
      <c r="H28" s="43">
        <v>3</v>
      </c>
      <c r="I28" s="43">
        <v>9</v>
      </c>
      <c r="J28" s="43">
        <v>38</v>
      </c>
      <c r="K28" s="43">
        <v>9</v>
      </c>
      <c r="L28" s="45">
        <v>55</v>
      </c>
      <c r="M28" s="118">
        <v>5</v>
      </c>
      <c r="N28" s="43">
        <v>0</v>
      </c>
      <c r="O28" s="43">
        <v>5</v>
      </c>
      <c r="P28" s="91">
        <v>5</v>
      </c>
      <c r="Q28" s="124">
        <f t="shared" si="2"/>
        <v>18</v>
      </c>
      <c r="R28" s="112">
        <f t="shared" si="3"/>
        <v>1</v>
      </c>
      <c r="S28" s="130">
        <f t="shared" si="9"/>
        <v>2</v>
      </c>
      <c r="T28" s="121">
        <f t="shared" si="4"/>
        <v>9</v>
      </c>
      <c r="U28" s="130"/>
      <c r="V28" s="123"/>
      <c r="W28" s="123">
        <v>1</v>
      </c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>
        <v>1</v>
      </c>
      <c r="AI28" s="131">
        <v>1</v>
      </c>
      <c r="AJ28" s="124">
        <f t="shared" si="10"/>
        <v>28</v>
      </c>
      <c r="AK28" s="123">
        <f t="shared" si="11"/>
        <v>39</v>
      </c>
      <c r="AL28" s="123">
        <f t="shared" si="12"/>
        <v>95</v>
      </c>
      <c r="AM28" s="123">
        <f t="shared" si="5"/>
        <v>17</v>
      </c>
      <c r="AN28" s="131">
        <f t="shared" si="13"/>
        <v>179</v>
      </c>
      <c r="AO28" s="124">
        <f t="shared" si="14"/>
        <v>0</v>
      </c>
      <c r="AP28" s="123">
        <f t="shared" si="6"/>
        <v>0</v>
      </c>
      <c r="AQ28" s="132">
        <f t="shared" si="7"/>
        <v>0</v>
      </c>
      <c r="AR28" s="108">
        <f t="shared" si="15"/>
        <v>9</v>
      </c>
      <c r="AS28" s="70">
        <f t="shared" si="8"/>
        <v>4.8609999999999998</v>
      </c>
      <c r="AT28" s="121">
        <f t="shared" si="16"/>
        <v>4.1390000000000002</v>
      </c>
      <c r="AV28" s="24">
        <v>684</v>
      </c>
      <c r="AW28" s="24">
        <v>1074</v>
      </c>
      <c r="AX28" s="24">
        <v>1464</v>
      </c>
      <c r="AY28" s="24">
        <v>795</v>
      </c>
      <c r="AZ28" s="24">
        <v>1629</v>
      </c>
      <c r="BA28" s="24">
        <v>2464</v>
      </c>
      <c r="BB28" s="24">
        <v>902</v>
      </c>
      <c r="BC28" s="24">
        <v>2094</v>
      </c>
      <c r="BD28" s="24">
        <v>2678</v>
      </c>
      <c r="BE28" s="24">
        <v>1540</v>
      </c>
      <c r="BF28" s="24">
        <v>2375</v>
      </c>
      <c r="BG28" s="24">
        <v>3347</v>
      </c>
      <c r="BH28" s="25">
        <v>50</v>
      </c>
    </row>
    <row r="29" spans="1:60" ht="17.149999999999999" customHeight="1">
      <c r="A29" s="192"/>
      <c r="B29" s="65" t="s">
        <v>12</v>
      </c>
      <c r="C29" s="44">
        <v>7</v>
      </c>
      <c r="D29" s="43">
        <v>52</v>
      </c>
      <c r="E29" s="43">
        <v>8</v>
      </c>
      <c r="F29" s="43">
        <v>22</v>
      </c>
      <c r="G29" s="43">
        <v>9</v>
      </c>
      <c r="H29" s="43">
        <v>4</v>
      </c>
      <c r="I29" s="43">
        <v>11</v>
      </c>
      <c r="J29" s="43">
        <v>17</v>
      </c>
      <c r="K29" s="43">
        <v>11</v>
      </c>
      <c r="L29" s="45">
        <v>31</v>
      </c>
      <c r="M29" s="118">
        <v>4</v>
      </c>
      <c r="N29" s="43">
        <v>0</v>
      </c>
      <c r="O29" s="43">
        <v>4</v>
      </c>
      <c r="P29" s="91">
        <v>5</v>
      </c>
      <c r="Q29" s="124">
        <f t="shared" si="2"/>
        <v>21</v>
      </c>
      <c r="R29" s="112">
        <f t="shared" si="3"/>
        <v>1</v>
      </c>
      <c r="S29" s="130">
        <f t="shared" si="9"/>
        <v>3</v>
      </c>
      <c r="T29" s="121">
        <f t="shared" si="4"/>
        <v>11</v>
      </c>
      <c r="U29" s="130"/>
      <c r="V29" s="123">
        <v>1</v>
      </c>
      <c r="W29" s="123"/>
      <c r="X29" s="123"/>
      <c r="Y29" s="123"/>
      <c r="Z29" s="123"/>
      <c r="AA29" s="123"/>
      <c r="AB29" s="123"/>
      <c r="AC29" s="123">
        <v>1</v>
      </c>
      <c r="AD29" s="123"/>
      <c r="AE29" s="123">
        <v>1</v>
      </c>
      <c r="AF29" s="123"/>
      <c r="AG29" s="123">
        <v>1</v>
      </c>
      <c r="AH29" s="123"/>
      <c r="AI29" s="131"/>
      <c r="AJ29" s="124">
        <f t="shared" si="10"/>
        <v>30</v>
      </c>
      <c r="AK29" s="123">
        <f t="shared" si="11"/>
        <v>42</v>
      </c>
      <c r="AL29" s="123">
        <f t="shared" si="12"/>
        <v>133</v>
      </c>
      <c r="AM29" s="123">
        <f t="shared" si="5"/>
        <v>14</v>
      </c>
      <c r="AN29" s="131">
        <f t="shared" si="13"/>
        <v>219</v>
      </c>
      <c r="AO29" s="124">
        <f t="shared" si="14"/>
        <v>0</v>
      </c>
      <c r="AP29" s="123">
        <f t="shared" si="6"/>
        <v>0</v>
      </c>
      <c r="AQ29" s="132">
        <f t="shared" si="7"/>
        <v>0</v>
      </c>
      <c r="AR29" s="108">
        <f t="shared" si="15"/>
        <v>11</v>
      </c>
      <c r="AS29" s="70">
        <f t="shared" si="8"/>
        <v>5.593</v>
      </c>
      <c r="AT29" s="121">
        <f t="shared" si="16"/>
        <v>5.407</v>
      </c>
      <c r="AV29" s="24">
        <v>684</v>
      </c>
      <c r="AW29" s="24">
        <v>1074</v>
      </c>
      <c r="AX29" s="24">
        <v>1464</v>
      </c>
      <c r="AY29" s="24">
        <v>795</v>
      </c>
      <c r="AZ29" s="24">
        <v>1629</v>
      </c>
      <c r="BA29" s="24">
        <v>2464</v>
      </c>
      <c r="BB29" s="24">
        <v>902</v>
      </c>
      <c r="BC29" s="24">
        <v>2094</v>
      </c>
      <c r="BD29" s="24">
        <v>2678</v>
      </c>
      <c r="BE29" s="24">
        <v>1540</v>
      </c>
      <c r="BF29" s="24">
        <v>2375</v>
      </c>
      <c r="BG29" s="24">
        <v>3347</v>
      </c>
      <c r="BH29" s="25">
        <v>50</v>
      </c>
    </row>
    <row r="30" spans="1:60" ht="17.149999999999999" customHeight="1" thickBot="1">
      <c r="A30" s="193"/>
      <c r="B30" s="66" t="s">
        <v>13</v>
      </c>
      <c r="C30" s="63">
        <v>8</v>
      </c>
      <c r="D30" s="46">
        <v>53</v>
      </c>
      <c r="E30" s="46">
        <v>9</v>
      </c>
      <c r="F30" s="46">
        <v>20</v>
      </c>
      <c r="G30" s="46">
        <v>9</v>
      </c>
      <c r="H30" s="46">
        <v>48</v>
      </c>
      <c r="I30" s="46">
        <v>10</v>
      </c>
      <c r="J30" s="46">
        <v>23</v>
      </c>
      <c r="K30" s="46">
        <v>10</v>
      </c>
      <c r="L30" s="47">
        <v>40</v>
      </c>
      <c r="M30" s="119">
        <v>2</v>
      </c>
      <c r="N30" s="46">
        <v>0</v>
      </c>
      <c r="O30" s="46">
        <v>2</v>
      </c>
      <c r="P30" s="92">
        <v>5</v>
      </c>
      <c r="Q30" s="26">
        <f t="shared" si="2"/>
        <v>7</v>
      </c>
      <c r="R30" s="114">
        <f t="shared" si="3"/>
        <v>0</v>
      </c>
      <c r="S30" s="53">
        <f t="shared" si="9"/>
        <v>2</v>
      </c>
      <c r="T30" s="52">
        <f t="shared" si="4"/>
        <v>6</v>
      </c>
      <c r="U30" s="53"/>
      <c r="V30" s="27"/>
      <c r="W30" s="27"/>
      <c r="X30" s="27">
        <v>1</v>
      </c>
      <c r="Y30" s="27"/>
      <c r="Z30" s="27"/>
      <c r="AA30" s="27"/>
      <c r="AB30" s="27"/>
      <c r="AC30" s="27"/>
      <c r="AD30" s="27"/>
      <c r="AE30" s="27"/>
      <c r="AF30" s="27">
        <v>1</v>
      </c>
      <c r="AG30" s="27"/>
      <c r="AH30" s="27"/>
      <c r="AI30" s="30"/>
      <c r="AJ30" s="26">
        <f t="shared" si="10"/>
        <v>27</v>
      </c>
      <c r="AK30" s="27">
        <f t="shared" si="11"/>
        <v>28</v>
      </c>
      <c r="AL30" s="27">
        <f t="shared" si="12"/>
        <v>35</v>
      </c>
      <c r="AM30" s="27">
        <f t="shared" si="5"/>
        <v>17</v>
      </c>
      <c r="AN30" s="30">
        <f t="shared" si="13"/>
        <v>107</v>
      </c>
      <c r="AO30" s="26">
        <f t="shared" si="14"/>
        <v>0</v>
      </c>
      <c r="AP30" s="27">
        <f t="shared" si="6"/>
        <v>0</v>
      </c>
      <c r="AQ30" s="28">
        <f t="shared" si="7"/>
        <v>0</v>
      </c>
      <c r="AR30" s="110">
        <f t="shared" si="15"/>
        <v>6</v>
      </c>
      <c r="AS30" s="71">
        <f t="shared" si="8"/>
        <v>2.335</v>
      </c>
      <c r="AT30" s="52">
        <f t="shared" si="16"/>
        <v>3.665</v>
      </c>
      <c r="AV30" s="24">
        <v>684</v>
      </c>
      <c r="AW30" s="24">
        <v>1074</v>
      </c>
      <c r="AX30" s="24">
        <v>1464</v>
      </c>
      <c r="AY30" s="24">
        <v>795</v>
      </c>
      <c r="AZ30" s="24">
        <v>1629</v>
      </c>
      <c r="BA30" s="24">
        <v>2464</v>
      </c>
      <c r="BB30" s="24">
        <v>902</v>
      </c>
      <c r="BC30" s="24">
        <v>2094</v>
      </c>
      <c r="BD30" s="24">
        <v>2678</v>
      </c>
      <c r="BE30" s="24">
        <v>1540</v>
      </c>
      <c r="BF30" s="24">
        <v>2375</v>
      </c>
      <c r="BG30" s="24">
        <v>3347</v>
      </c>
      <c r="BH30" s="25">
        <v>50</v>
      </c>
    </row>
    <row r="31" spans="1:60" ht="17.149999999999999" customHeight="1">
      <c r="A31" s="191" t="s">
        <v>176</v>
      </c>
      <c r="B31" s="64" t="s">
        <v>177</v>
      </c>
      <c r="C31" s="62">
        <v>0</v>
      </c>
      <c r="D31" s="41">
        <v>1</v>
      </c>
      <c r="E31" s="41">
        <v>0</v>
      </c>
      <c r="F31" s="41">
        <v>40</v>
      </c>
      <c r="G31" s="41">
        <v>1</v>
      </c>
      <c r="H31" s="41">
        <v>34</v>
      </c>
      <c r="I31" s="41">
        <v>2</v>
      </c>
      <c r="J31" s="41">
        <v>48</v>
      </c>
      <c r="K31" s="41">
        <v>3</v>
      </c>
      <c r="L31" s="42">
        <v>18</v>
      </c>
      <c r="M31" s="117">
        <v>3</v>
      </c>
      <c r="N31" s="41">
        <v>0</v>
      </c>
      <c r="O31" s="41">
        <v>5</v>
      </c>
      <c r="P31" s="90">
        <v>4</v>
      </c>
      <c r="Q31" s="125">
        <f t="shared" si="2"/>
        <v>17</v>
      </c>
      <c r="R31" s="113">
        <f t="shared" si="3"/>
        <v>1</v>
      </c>
      <c r="S31" s="133">
        <f t="shared" ref="S31:S40" si="17">U31+V31+W31+X31+Y31+Z31+AB31+AC31+AD31+AF31+AG31+AH31</f>
        <v>3</v>
      </c>
      <c r="T31" s="60">
        <f t="shared" ref="T31:T40" si="18">U31*1+V31*2+W31*3+X31*2+Y31*3+Z31*4+AB31*3+AC31*4+AD31*5+AF31*4+AG31*5+AH31*6</f>
        <v>8</v>
      </c>
      <c r="U31" s="133">
        <v>1</v>
      </c>
      <c r="V31" s="126"/>
      <c r="W31" s="126"/>
      <c r="X31" s="126"/>
      <c r="Y31" s="126"/>
      <c r="Z31" s="126">
        <v>1</v>
      </c>
      <c r="AA31" s="126"/>
      <c r="AB31" s="126">
        <v>1</v>
      </c>
      <c r="AC31" s="126"/>
      <c r="AD31" s="126"/>
      <c r="AE31" s="126">
        <v>1</v>
      </c>
      <c r="AF31" s="126"/>
      <c r="AG31" s="126"/>
      <c r="AH31" s="126"/>
      <c r="AI31" s="127"/>
      <c r="AJ31" s="125">
        <f t="shared" ref="AJ31:AJ40" si="19">E31*60+F31-C31*60-D31</f>
        <v>39</v>
      </c>
      <c r="AK31" s="126">
        <f t="shared" si="11"/>
        <v>54</v>
      </c>
      <c r="AL31" s="126">
        <f t="shared" si="12"/>
        <v>74</v>
      </c>
      <c r="AM31" s="126">
        <f t="shared" ref="AM31:AM40" si="20">K31*60+L31-I31*60-J31</f>
        <v>30</v>
      </c>
      <c r="AN31" s="127">
        <f t="shared" si="13"/>
        <v>197</v>
      </c>
      <c r="AO31" s="125">
        <f t="shared" si="14"/>
        <v>0</v>
      </c>
      <c r="AP31" s="126">
        <f t="shared" si="6"/>
        <v>0</v>
      </c>
      <c r="AQ31" s="128">
        <f t="shared" si="7"/>
        <v>0</v>
      </c>
      <c r="AR31" s="109">
        <f>T31-AQ31*T31</f>
        <v>8</v>
      </c>
      <c r="AS31" s="69">
        <f t="shared" si="8"/>
        <v>4.0999999999999996</v>
      </c>
      <c r="AT31" s="60">
        <f t="shared" ref="AT31:AT40" si="21">AR31-AS31</f>
        <v>3.9000000000000004</v>
      </c>
      <c r="AV31" s="24">
        <v>684</v>
      </c>
      <c r="AW31" s="24">
        <v>1074</v>
      </c>
      <c r="AX31" s="24">
        <v>1464</v>
      </c>
      <c r="AY31" s="24">
        <v>795</v>
      </c>
      <c r="AZ31" s="24">
        <v>1629</v>
      </c>
      <c r="BA31" s="24">
        <v>2464</v>
      </c>
      <c r="BB31" s="24">
        <v>902</v>
      </c>
      <c r="BC31" s="24">
        <v>2094</v>
      </c>
      <c r="BD31" s="24">
        <v>2678</v>
      </c>
      <c r="BE31" s="24">
        <v>1540</v>
      </c>
      <c r="BF31" s="24">
        <v>2375</v>
      </c>
      <c r="BG31" s="24">
        <v>3347</v>
      </c>
      <c r="BH31" s="25">
        <v>50</v>
      </c>
    </row>
    <row r="32" spans="1:60" ht="17.149999999999999" customHeight="1">
      <c r="A32" s="192"/>
      <c r="B32" s="65" t="s">
        <v>80</v>
      </c>
      <c r="C32" s="44">
        <v>0</v>
      </c>
      <c r="D32" s="43">
        <v>57</v>
      </c>
      <c r="E32" s="43">
        <v>1</v>
      </c>
      <c r="F32" s="43">
        <v>40</v>
      </c>
      <c r="G32" s="43">
        <v>2</v>
      </c>
      <c r="H32" s="43">
        <v>45</v>
      </c>
      <c r="I32" s="43">
        <v>5</v>
      </c>
      <c r="J32" s="43">
        <v>34</v>
      </c>
      <c r="K32" s="43">
        <v>6</v>
      </c>
      <c r="L32" s="45">
        <v>2</v>
      </c>
      <c r="M32" s="118">
        <v>1</v>
      </c>
      <c r="N32" s="43">
        <v>1</v>
      </c>
      <c r="O32" s="43">
        <v>5</v>
      </c>
      <c r="P32" s="91">
        <v>4</v>
      </c>
      <c r="Q32" s="124">
        <f t="shared" si="2"/>
        <v>11</v>
      </c>
      <c r="R32" s="112">
        <f t="shared" si="3"/>
        <v>1</v>
      </c>
      <c r="S32" s="130">
        <f t="shared" si="17"/>
        <v>1</v>
      </c>
      <c r="T32" s="121">
        <f t="shared" si="18"/>
        <v>5</v>
      </c>
      <c r="U32" s="130"/>
      <c r="V32" s="123"/>
      <c r="W32" s="123"/>
      <c r="X32" s="123"/>
      <c r="Y32" s="123"/>
      <c r="Z32" s="123"/>
      <c r="AA32" s="123"/>
      <c r="AB32" s="123"/>
      <c r="AC32" s="123"/>
      <c r="AD32" s="123">
        <v>1</v>
      </c>
      <c r="AE32" s="123">
        <v>1</v>
      </c>
      <c r="AF32" s="123"/>
      <c r="AG32" s="123"/>
      <c r="AH32" s="123"/>
      <c r="AI32" s="131"/>
      <c r="AJ32" s="124">
        <f t="shared" si="19"/>
        <v>43</v>
      </c>
      <c r="AK32" s="123">
        <f t="shared" si="11"/>
        <v>65</v>
      </c>
      <c r="AL32" s="123">
        <f t="shared" si="12"/>
        <v>169</v>
      </c>
      <c r="AM32" s="123">
        <f t="shared" si="20"/>
        <v>28</v>
      </c>
      <c r="AN32" s="131">
        <f t="shared" si="13"/>
        <v>305</v>
      </c>
      <c r="AO32" s="124">
        <f t="shared" si="14"/>
        <v>1</v>
      </c>
      <c r="AP32" s="123">
        <f t="shared" si="6"/>
        <v>0</v>
      </c>
      <c r="AQ32" s="132">
        <f t="shared" si="7"/>
        <v>1</v>
      </c>
      <c r="AR32" s="108">
        <f t="shared" si="15"/>
        <v>0</v>
      </c>
      <c r="AS32" s="70">
        <f t="shared" si="8"/>
        <v>2.7280000000000002</v>
      </c>
      <c r="AT32" s="121">
        <f t="shared" si="21"/>
        <v>-2.7280000000000002</v>
      </c>
      <c r="AV32" s="24">
        <v>684</v>
      </c>
      <c r="AW32" s="24">
        <v>1074</v>
      </c>
      <c r="AX32" s="24">
        <v>1464</v>
      </c>
      <c r="AY32" s="24">
        <v>795</v>
      </c>
      <c r="AZ32" s="24">
        <v>1629</v>
      </c>
      <c r="BA32" s="24">
        <v>2464</v>
      </c>
      <c r="BB32" s="24">
        <v>902</v>
      </c>
      <c r="BC32" s="24">
        <v>2094</v>
      </c>
      <c r="BD32" s="24">
        <v>2678</v>
      </c>
      <c r="BE32" s="24">
        <v>1540</v>
      </c>
      <c r="BF32" s="24">
        <v>2375</v>
      </c>
      <c r="BG32" s="24">
        <v>3347</v>
      </c>
      <c r="BH32" s="25">
        <v>50</v>
      </c>
    </row>
    <row r="33" spans="1:60" ht="17.149999999999999" customHeight="1">
      <c r="A33" s="192"/>
      <c r="B33" s="65" t="s">
        <v>81</v>
      </c>
      <c r="C33" s="44">
        <v>1</v>
      </c>
      <c r="D33" s="43">
        <v>53</v>
      </c>
      <c r="E33" s="43">
        <v>2</v>
      </c>
      <c r="F33" s="43">
        <v>23</v>
      </c>
      <c r="G33" s="43">
        <v>3</v>
      </c>
      <c r="H33" s="43">
        <v>15</v>
      </c>
      <c r="I33" s="43">
        <v>6</v>
      </c>
      <c r="J33" s="43">
        <v>52</v>
      </c>
      <c r="K33" s="43">
        <v>7</v>
      </c>
      <c r="L33" s="45">
        <v>28</v>
      </c>
      <c r="M33" s="118">
        <v>2</v>
      </c>
      <c r="N33" s="43">
        <v>0</v>
      </c>
      <c r="O33" s="43">
        <v>2</v>
      </c>
      <c r="P33" s="91">
        <v>5</v>
      </c>
      <c r="Q33" s="124">
        <f t="shared" si="2"/>
        <v>15</v>
      </c>
      <c r="R33" s="112">
        <f t="shared" si="3"/>
        <v>0</v>
      </c>
      <c r="S33" s="130">
        <f t="shared" si="17"/>
        <v>2</v>
      </c>
      <c r="T33" s="121">
        <f t="shared" si="18"/>
        <v>7</v>
      </c>
      <c r="U33" s="130"/>
      <c r="V33" s="123"/>
      <c r="W33" s="123"/>
      <c r="X33" s="123"/>
      <c r="Y33" s="123">
        <v>1</v>
      </c>
      <c r="Z33" s="123"/>
      <c r="AA33" s="123"/>
      <c r="AB33" s="123"/>
      <c r="AC33" s="123">
        <v>1</v>
      </c>
      <c r="AD33" s="123"/>
      <c r="AE33" s="123"/>
      <c r="AF33" s="123"/>
      <c r="AG33" s="123"/>
      <c r="AH33" s="123"/>
      <c r="AI33" s="131"/>
      <c r="AJ33" s="124">
        <f t="shared" si="19"/>
        <v>30</v>
      </c>
      <c r="AK33" s="123">
        <f t="shared" si="11"/>
        <v>52</v>
      </c>
      <c r="AL33" s="123">
        <f t="shared" si="12"/>
        <v>217</v>
      </c>
      <c r="AM33" s="123">
        <f t="shared" si="20"/>
        <v>36</v>
      </c>
      <c r="AN33" s="131">
        <f t="shared" si="13"/>
        <v>335</v>
      </c>
      <c r="AO33" s="124">
        <f t="shared" si="14"/>
        <v>1</v>
      </c>
      <c r="AP33" s="123">
        <f t="shared" si="6"/>
        <v>0</v>
      </c>
      <c r="AQ33" s="132">
        <f t="shared" si="7"/>
        <v>1</v>
      </c>
      <c r="AR33" s="108">
        <f t="shared" si="15"/>
        <v>0</v>
      </c>
      <c r="AS33" s="70">
        <f t="shared" si="8"/>
        <v>3.7229999999999999</v>
      </c>
      <c r="AT33" s="121">
        <f t="shared" si="21"/>
        <v>-3.7229999999999999</v>
      </c>
      <c r="AV33" s="24">
        <v>684</v>
      </c>
      <c r="AW33" s="24">
        <v>1074</v>
      </c>
      <c r="AX33" s="24">
        <v>1464</v>
      </c>
      <c r="AY33" s="24">
        <v>795</v>
      </c>
      <c r="AZ33" s="24">
        <v>1629</v>
      </c>
      <c r="BA33" s="24">
        <v>2464</v>
      </c>
      <c r="BB33" s="24">
        <v>902</v>
      </c>
      <c r="BC33" s="24">
        <v>2094</v>
      </c>
      <c r="BD33" s="24">
        <v>2678</v>
      </c>
      <c r="BE33" s="24">
        <v>1540</v>
      </c>
      <c r="BF33" s="24">
        <v>2375</v>
      </c>
      <c r="BG33" s="24">
        <v>3347</v>
      </c>
      <c r="BH33" s="25">
        <v>50</v>
      </c>
    </row>
    <row r="34" spans="1:60" ht="17.149999999999999" customHeight="1">
      <c r="A34" s="192"/>
      <c r="B34" s="65" t="s">
        <v>82</v>
      </c>
      <c r="C34" s="44">
        <v>2</v>
      </c>
      <c r="D34" s="43">
        <v>32</v>
      </c>
      <c r="E34" s="43">
        <v>2</v>
      </c>
      <c r="F34" s="43">
        <v>56</v>
      </c>
      <c r="G34" s="43">
        <v>3</v>
      </c>
      <c r="H34" s="43">
        <v>31</v>
      </c>
      <c r="I34" s="43">
        <v>5</v>
      </c>
      <c r="J34" s="43">
        <v>12</v>
      </c>
      <c r="K34" s="43">
        <v>5</v>
      </c>
      <c r="L34" s="45">
        <v>41</v>
      </c>
      <c r="M34" s="118">
        <v>0</v>
      </c>
      <c r="N34" s="43">
        <v>1</v>
      </c>
      <c r="O34" s="43">
        <v>2</v>
      </c>
      <c r="P34" s="91">
        <v>4</v>
      </c>
      <c r="Q34" s="124">
        <f t="shared" si="2"/>
        <v>6</v>
      </c>
      <c r="R34" s="112">
        <f t="shared" si="3"/>
        <v>1</v>
      </c>
      <c r="S34" s="130">
        <f t="shared" si="17"/>
        <v>2</v>
      </c>
      <c r="T34" s="121">
        <f t="shared" si="18"/>
        <v>5</v>
      </c>
      <c r="U34" s="130"/>
      <c r="V34" s="123"/>
      <c r="W34" s="123"/>
      <c r="X34" s="123">
        <v>1</v>
      </c>
      <c r="Y34" s="123"/>
      <c r="Z34" s="123"/>
      <c r="AA34" s="123">
        <v>1</v>
      </c>
      <c r="AB34" s="123">
        <v>1</v>
      </c>
      <c r="AC34" s="123"/>
      <c r="AD34" s="123"/>
      <c r="AE34" s="123"/>
      <c r="AF34" s="123"/>
      <c r="AG34" s="123"/>
      <c r="AH34" s="123"/>
      <c r="AI34" s="131"/>
      <c r="AJ34" s="124">
        <f t="shared" si="19"/>
        <v>24</v>
      </c>
      <c r="AK34" s="123">
        <f t="shared" si="11"/>
        <v>35</v>
      </c>
      <c r="AL34" s="123">
        <f t="shared" si="12"/>
        <v>101</v>
      </c>
      <c r="AM34" s="123">
        <f t="shared" si="20"/>
        <v>29</v>
      </c>
      <c r="AN34" s="131">
        <f t="shared" si="13"/>
        <v>189</v>
      </c>
      <c r="AO34" s="124">
        <f t="shared" si="14"/>
        <v>0</v>
      </c>
      <c r="AP34" s="123">
        <f t="shared" si="6"/>
        <v>0</v>
      </c>
      <c r="AQ34" s="132">
        <f t="shared" si="7"/>
        <v>0</v>
      </c>
      <c r="AR34" s="108">
        <f t="shared" si="15"/>
        <v>5</v>
      </c>
      <c r="AS34" s="70">
        <f t="shared" si="8"/>
        <v>1.7470000000000001</v>
      </c>
      <c r="AT34" s="121">
        <f t="shared" si="21"/>
        <v>3.2530000000000001</v>
      </c>
      <c r="AV34" s="24">
        <v>684</v>
      </c>
      <c r="AW34" s="24">
        <v>1074</v>
      </c>
      <c r="AX34" s="24">
        <v>1464</v>
      </c>
      <c r="AY34" s="24">
        <v>795</v>
      </c>
      <c r="AZ34" s="24">
        <v>1629</v>
      </c>
      <c r="BA34" s="24">
        <v>2464</v>
      </c>
      <c r="BB34" s="24">
        <v>902</v>
      </c>
      <c r="BC34" s="24">
        <v>2094</v>
      </c>
      <c r="BD34" s="24">
        <v>2678</v>
      </c>
      <c r="BE34" s="24">
        <v>1540</v>
      </c>
      <c r="BF34" s="24">
        <v>2375</v>
      </c>
      <c r="BG34" s="24">
        <v>3347</v>
      </c>
      <c r="BH34" s="25">
        <v>50</v>
      </c>
    </row>
    <row r="35" spans="1:60" ht="17.149999999999999" customHeight="1">
      <c r="A35" s="192"/>
      <c r="B35" s="65" t="s">
        <v>83</v>
      </c>
      <c r="C35" s="44">
        <v>3</v>
      </c>
      <c r="D35" s="43">
        <v>12</v>
      </c>
      <c r="E35" s="43">
        <v>4</v>
      </c>
      <c r="F35" s="43">
        <v>0</v>
      </c>
      <c r="G35" s="43">
        <v>4</v>
      </c>
      <c r="H35" s="43">
        <v>22</v>
      </c>
      <c r="I35" s="43">
        <v>6</v>
      </c>
      <c r="J35" s="43">
        <v>28</v>
      </c>
      <c r="K35" s="43">
        <v>6</v>
      </c>
      <c r="L35" s="45">
        <v>49</v>
      </c>
      <c r="M35" s="118">
        <v>0</v>
      </c>
      <c r="N35" s="43">
        <v>0</v>
      </c>
      <c r="O35" s="43">
        <v>5</v>
      </c>
      <c r="P35" s="91">
        <v>3</v>
      </c>
      <c r="Q35" s="124">
        <f t="shared" si="2"/>
        <v>22</v>
      </c>
      <c r="R35" s="112">
        <f t="shared" si="3"/>
        <v>1</v>
      </c>
      <c r="S35" s="130">
        <f t="shared" si="17"/>
        <v>2</v>
      </c>
      <c r="T35" s="121">
        <f t="shared" si="18"/>
        <v>9</v>
      </c>
      <c r="U35" s="130"/>
      <c r="V35" s="123"/>
      <c r="W35" s="123"/>
      <c r="X35" s="123"/>
      <c r="Y35" s="123"/>
      <c r="Z35" s="123">
        <v>1</v>
      </c>
      <c r="AA35" s="123"/>
      <c r="AB35" s="123"/>
      <c r="AC35" s="123"/>
      <c r="AD35" s="123">
        <v>1</v>
      </c>
      <c r="AE35" s="123">
        <v>1</v>
      </c>
      <c r="AF35" s="123"/>
      <c r="AG35" s="123"/>
      <c r="AH35" s="123"/>
      <c r="AI35" s="131"/>
      <c r="AJ35" s="124">
        <f t="shared" si="19"/>
        <v>48</v>
      </c>
      <c r="AK35" s="123">
        <f t="shared" si="11"/>
        <v>22</v>
      </c>
      <c r="AL35" s="123">
        <f t="shared" si="12"/>
        <v>126</v>
      </c>
      <c r="AM35" s="123">
        <f t="shared" si="20"/>
        <v>21</v>
      </c>
      <c r="AN35" s="131">
        <f t="shared" si="13"/>
        <v>217</v>
      </c>
      <c r="AO35" s="124">
        <f t="shared" si="14"/>
        <v>0</v>
      </c>
      <c r="AP35" s="123">
        <f t="shared" si="6"/>
        <v>0</v>
      </c>
      <c r="AQ35" s="132">
        <f t="shared" si="7"/>
        <v>0</v>
      </c>
      <c r="AR35" s="108">
        <f t="shared" si="15"/>
        <v>9</v>
      </c>
      <c r="AS35" s="70">
        <f t="shared" si="8"/>
        <v>5.1920000000000002</v>
      </c>
      <c r="AT35" s="121">
        <f t="shared" si="21"/>
        <v>3.8079999999999998</v>
      </c>
      <c r="AV35" s="24">
        <v>684</v>
      </c>
      <c r="AW35" s="24">
        <v>1074</v>
      </c>
      <c r="AX35" s="24">
        <v>1464</v>
      </c>
      <c r="AY35" s="24">
        <v>795</v>
      </c>
      <c r="AZ35" s="24">
        <v>1629</v>
      </c>
      <c r="BA35" s="24">
        <v>2464</v>
      </c>
      <c r="BB35" s="24">
        <v>902</v>
      </c>
      <c r="BC35" s="24">
        <v>2094</v>
      </c>
      <c r="BD35" s="24">
        <v>2678</v>
      </c>
      <c r="BE35" s="24">
        <v>1540</v>
      </c>
      <c r="BF35" s="24">
        <v>2375</v>
      </c>
      <c r="BG35" s="24">
        <v>3347</v>
      </c>
      <c r="BH35" s="25">
        <v>50</v>
      </c>
    </row>
    <row r="36" spans="1:60" ht="17.149999999999999" customHeight="1">
      <c r="A36" s="192"/>
      <c r="B36" s="65" t="s">
        <v>84</v>
      </c>
      <c r="C36" s="44">
        <v>4</v>
      </c>
      <c r="D36" s="43">
        <v>0</v>
      </c>
      <c r="E36" s="43">
        <v>4</v>
      </c>
      <c r="F36" s="43">
        <v>16</v>
      </c>
      <c r="G36" s="43">
        <v>4</v>
      </c>
      <c r="H36" s="43">
        <v>45</v>
      </c>
      <c r="I36" s="43">
        <v>5</v>
      </c>
      <c r="J36" s="43">
        <v>58</v>
      </c>
      <c r="K36" s="43">
        <v>6</v>
      </c>
      <c r="L36" s="45">
        <v>28</v>
      </c>
      <c r="M36" s="118">
        <v>2</v>
      </c>
      <c r="N36" s="43">
        <v>1</v>
      </c>
      <c r="O36" s="43">
        <v>4</v>
      </c>
      <c r="P36" s="91">
        <v>5</v>
      </c>
      <c r="Q36" s="124">
        <f t="shared" si="2"/>
        <v>8</v>
      </c>
      <c r="R36" s="112">
        <f t="shared" si="3"/>
        <v>1</v>
      </c>
      <c r="S36" s="130">
        <f t="shared" si="17"/>
        <v>1</v>
      </c>
      <c r="T36" s="121">
        <f t="shared" si="18"/>
        <v>5</v>
      </c>
      <c r="U36" s="130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>
        <v>1</v>
      </c>
      <c r="AH36" s="123"/>
      <c r="AI36" s="131">
        <v>1</v>
      </c>
      <c r="AJ36" s="124">
        <f t="shared" si="19"/>
        <v>16</v>
      </c>
      <c r="AK36" s="123">
        <f t="shared" si="11"/>
        <v>29</v>
      </c>
      <c r="AL36" s="123">
        <f t="shared" si="12"/>
        <v>73</v>
      </c>
      <c r="AM36" s="123">
        <f t="shared" si="20"/>
        <v>30</v>
      </c>
      <c r="AN36" s="131">
        <f t="shared" si="13"/>
        <v>148</v>
      </c>
      <c r="AO36" s="124">
        <f t="shared" si="14"/>
        <v>0</v>
      </c>
      <c r="AP36" s="123">
        <f t="shared" si="6"/>
        <v>0</v>
      </c>
      <c r="AQ36" s="132">
        <f t="shared" si="7"/>
        <v>0</v>
      </c>
      <c r="AR36" s="108">
        <f t="shared" si="15"/>
        <v>5</v>
      </c>
      <c r="AS36" s="70">
        <f t="shared" si="8"/>
        <v>2.4249999999999998</v>
      </c>
      <c r="AT36" s="121">
        <f t="shared" si="21"/>
        <v>2.5750000000000002</v>
      </c>
      <c r="AV36" s="24">
        <v>684</v>
      </c>
      <c r="AW36" s="24">
        <v>1074</v>
      </c>
      <c r="AX36" s="24">
        <v>1464</v>
      </c>
      <c r="AY36" s="24">
        <v>795</v>
      </c>
      <c r="AZ36" s="24">
        <v>1629</v>
      </c>
      <c r="BA36" s="24">
        <v>2464</v>
      </c>
      <c r="BB36" s="24">
        <v>902</v>
      </c>
      <c r="BC36" s="24">
        <v>2094</v>
      </c>
      <c r="BD36" s="24">
        <v>2678</v>
      </c>
      <c r="BE36" s="24">
        <v>1540</v>
      </c>
      <c r="BF36" s="24">
        <v>2375</v>
      </c>
      <c r="BG36" s="24">
        <v>3347</v>
      </c>
      <c r="BH36" s="25">
        <v>50</v>
      </c>
    </row>
    <row r="37" spans="1:60" ht="17.149999999999999" customHeight="1">
      <c r="A37" s="192"/>
      <c r="B37" s="65" t="s">
        <v>85</v>
      </c>
      <c r="C37" s="44">
        <v>4</v>
      </c>
      <c r="D37" s="43">
        <v>50</v>
      </c>
      <c r="E37" s="43">
        <v>5</v>
      </c>
      <c r="F37" s="43">
        <v>13</v>
      </c>
      <c r="G37" s="43">
        <v>5</v>
      </c>
      <c r="H37" s="43">
        <v>46</v>
      </c>
      <c r="I37" s="43">
        <v>7</v>
      </c>
      <c r="J37" s="43">
        <v>5</v>
      </c>
      <c r="K37" s="43">
        <v>7</v>
      </c>
      <c r="L37" s="45">
        <v>33</v>
      </c>
      <c r="M37" s="118">
        <v>9</v>
      </c>
      <c r="N37" s="43">
        <v>1</v>
      </c>
      <c r="O37" s="43">
        <v>5</v>
      </c>
      <c r="P37" s="91">
        <v>5</v>
      </c>
      <c r="Q37" s="124">
        <f t="shared" si="2"/>
        <v>12</v>
      </c>
      <c r="R37" s="112">
        <f t="shared" si="3"/>
        <v>1</v>
      </c>
      <c r="S37" s="130">
        <f t="shared" si="17"/>
        <v>2</v>
      </c>
      <c r="T37" s="121">
        <f t="shared" si="18"/>
        <v>5</v>
      </c>
      <c r="U37" s="130"/>
      <c r="V37" s="123">
        <v>1</v>
      </c>
      <c r="W37" s="123"/>
      <c r="X37" s="123"/>
      <c r="Y37" s="123">
        <v>1</v>
      </c>
      <c r="Z37" s="123"/>
      <c r="AA37" s="123">
        <v>1</v>
      </c>
      <c r="AB37" s="123"/>
      <c r="AC37" s="123"/>
      <c r="AD37" s="123"/>
      <c r="AE37" s="123"/>
      <c r="AF37" s="123"/>
      <c r="AG37" s="123"/>
      <c r="AH37" s="123"/>
      <c r="AI37" s="131"/>
      <c r="AJ37" s="124">
        <f t="shared" si="19"/>
        <v>23</v>
      </c>
      <c r="AK37" s="123">
        <f t="shared" si="11"/>
        <v>33</v>
      </c>
      <c r="AL37" s="123">
        <f t="shared" si="12"/>
        <v>79</v>
      </c>
      <c r="AM37" s="123">
        <f t="shared" si="20"/>
        <v>28</v>
      </c>
      <c r="AN37" s="131">
        <f t="shared" si="13"/>
        <v>163</v>
      </c>
      <c r="AO37" s="124">
        <f t="shared" si="14"/>
        <v>0</v>
      </c>
      <c r="AP37" s="123">
        <f t="shared" si="6"/>
        <v>1</v>
      </c>
      <c r="AQ37" s="132">
        <f t="shared" si="7"/>
        <v>1</v>
      </c>
      <c r="AR37" s="108">
        <f t="shared" si="15"/>
        <v>0</v>
      </c>
      <c r="AS37" s="70">
        <f t="shared" si="8"/>
        <v>2.7530000000000001</v>
      </c>
      <c r="AT37" s="121">
        <f t="shared" si="21"/>
        <v>-2.7530000000000001</v>
      </c>
      <c r="AV37" s="24">
        <v>684</v>
      </c>
      <c r="AW37" s="24">
        <v>1074</v>
      </c>
      <c r="AX37" s="24">
        <v>1464</v>
      </c>
      <c r="AY37" s="24">
        <v>795</v>
      </c>
      <c r="AZ37" s="24">
        <v>1629</v>
      </c>
      <c r="BA37" s="24">
        <v>2464</v>
      </c>
      <c r="BB37" s="24">
        <v>902</v>
      </c>
      <c r="BC37" s="24">
        <v>2094</v>
      </c>
      <c r="BD37" s="24">
        <v>2678</v>
      </c>
      <c r="BE37" s="24">
        <v>1540</v>
      </c>
      <c r="BF37" s="24">
        <v>2375</v>
      </c>
      <c r="BG37" s="24">
        <v>3347</v>
      </c>
      <c r="BH37" s="25">
        <v>50</v>
      </c>
    </row>
    <row r="38" spans="1:60" ht="17.149999999999999" customHeight="1">
      <c r="A38" s="192"/>
      <c r="B38" s="65" t="s">
        <v>86</v>
      </c>
      <c r="C38" s="44">
        <v>5</v>
      </c>
      <c r="D38" s="43">
        <v>30</v>
      </c>
      <c r="E38" s="43">
        <v>6</v>
      </c>
      <c r="F38" s="43">
        <v>0</v>
      </c>
      <c r="G38" s="43">
        <v>6</v>
      </c>
      <c r="H38" s="43">
        <v>32</v>
      </c>
      <c r="I38" s="43">
        <v>8</v>
      </c>
      <c r="J38" s="43">
        <v>37</v>
      </c>
      <c r="K38" s="43">
        <v>8</v>
      </c>
      <c r="L38" s="45">
        <v>56</v>
      </c>
      <c r="M38" s="118">
        <v>0</v>
      </c>
      <c r="N38" s="43">
        <v>0</v>
      </c>
      <c r="O38" s="43">
        <v>5</v>
      </c>
      <c r="P38" s="91">
        <v>5</v>
      </c>
      <c r="Q38" s="124">
        <f t="shared" si="2"/>
        <v>18</v>
      </c>
      <c r="R38" s="112">
        <f t="shared" si="3"/>
        <v>1</v>
      </c>
      <c r="S38" s="130">
        <f t="shared" si="17"/>
        <v>2</v>
      </c>
      <c r="T38" s="121">
        <f t="shared" si="18"/>
        <v>9</v>
      </c>
      <c r="U38" s="130"/>
      <c r="V38" s="123"/>
      <c r="W38" s="123">
        <v>1</v>
      </c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>
        <v>1</v>
      </c>
      <c r="AI38" s="131">
        <v>1</v>
      </c>
      <c r="AJ38" s="124">
        <f t="shared" si="19"/>
        <v>30</v>
      </c>
      <c r="AK38" s="123">
        <f t="shared" si="11"/>
        <v>32</v>
      </c>
      <c r="AL38" s="123">
        <f t="shared" si="12"/>
        <v>125</v>
      </c>
      <c r="AM38" s="123">
        <f t="shared" si="20"/>
        <v>19</v>
      </c>
      <c r="AN38" s="131">
        <f t="shared" si="13"/>
        <v>206</v>
      </c>
      <c r="AO38" s="124">
        <f t="shared" si="14"/>
        <v>0</v>
      </c>
      <c r="AP38" s="123">
        <f t="shared" si="6"/>
        <v>0</v>
      </c>
      <c r="AQ38" s="132">
        <f t="shared" si="7"/>
        <v>0</v>
      </c>
      <c r="AR38" s="108">
        <f t="shared" si="15"/>
        <v>9</v>
      </c>
      <c r="AS38" s="70">
        <f t="shared" si="8"/>
        <v>4.8609999999999998</v>
      </c>
      <c r="AT38" s="121">
        <f t="shared" si="21"/>
        <v>4.1390000000000002</v>
      </c>
      <c r="AV38" s="24">
        <v>684</v>
      </c>
      <c r="AW38" s="24">
        <v>1074</v>
      </c>
      <c r="AX38" s="24">
        <v>1464</v>
      </c>
      <c r="AY38" s="24">
        <v>795</v>
      </c>
      <c r="AZ38" s="24">
        <v>1629</v>
      </c>
      <c r="BA38" s="24">
        <v>2464</v>
      </c>
      <c r="BB38" s="24">
        <v>902</v>
      </c>
      <c r="BC38" s="24">
        <v>2094</v>
      </c>
      <c r="BD38" s="24">
        <v>2678</v>
      </c>
      <c r="BE38" s="24">
        <v>1540</v>
      </c>
      <c r="BF38" s="24">
        <v>2375</v>
      </c>
      <c r="BG38" s="24">
        <v>3347</v>
      </c>
      <c r="BH38" s="25">
        <v>50</v>
      </c>
    </row>
    <row r="39" spans="1:60" ht="17.149999999999999" customHeight="1">
      <c r="A39" s="192"/>
      <c r="B39" s="65" t="s">
        <v>87</v>
      </c>
      <c r="C39" s="44">
        <v>6</v>
      </c>
      <c r="D39" s="43">
        <v>23</v>
      </c>
      <c r="E39" s="43">
        <v>7</v>
      </c>
      <c r="F39" s="43">
        <v>6</v>
      </c>
      <c r="G39" s="43">
        <v>7</v>
      </c>
      <c r="H39" s="43">
        <v>39</v>
      </c>
      <c r="I39" s="43">
        <v>9</v>
      </c>
      <c r="J39" s="43">
        <v>57</v>
      </c>
      <c r="K39" s="43">
        <v>10</v>
      </c>
      <c r="L39" s="45">
        <v>27</v>
      </c>
      <c r="M39" s="118">
        <v>0</v>
      </c>
      <c r="N39" s="43">
        <v>0</v>
      </c>
      <c r="O39" s="43">
        <v>3</v>
      </c>
      <c r="P39" s="91">
        <v>4</v>
      </c>
      <c r="Q39" s="124">
        <f t="shared" si="2"/>
        <v>21</v>
      </c>
      <c r="R39" s="112">
        <f t="shared" si="3"/>
        <v>1</v>
      </c>
      <c r="S39" s="130">
        <f t="shared" si="17"/>
        <v>3</v>
      </c>
      <c r="T39" s="121">
        <f t="shared" si="18"/>
        <v>11</v>
      </c>
      <c r="U39" s="130"/>
      <c r="V39" s="123">
        <v>1</v>
      </c>
      <c r="W39" s="123"/>
      <c r="X39" s="123"/>
      <c r="Y39" s="123"/>
      <c r="Z39" s="123"/>
      <c r="AA39" s="123"/>
      <c r="AB39" s="123"/>
      <c r="AC39" s="123">
        <v>1</v>
      </c>
      <c r="AD39" s="123"/>
      <c r="AE39" s="123">
        <v>1</v>
      </c>
      <c r="AF39" s="123"/>
      <c r="AG39" s="123">
        <v>1</v>
      </c>
      <c r="AH39" s="123"/>
      <c r="AI39" s="131"/>
      <c r="AJ39" s="124">
        <f t="shared" si="19"/>
        <v>43</v>
      </c>
      <c r="AK39" s="123">
        <f t="shared" si="11"/>
        <v>33</v>
      </c>
      <c r="AL39" s="123">
        <f t="shared" si="12"/>
        <v>138</v>
      </c>
      <c r="AM39" s="123">
        <f t="shared" si="20"/>
        <v>30</v>
      </c>
      <c r="AN39" s="131">
        <f t="shared" si="13"/>
        <v>244</v>
      </c>
      <c r="AO39" s="124">
        <f t="shared" si="14"/>
        <v>1</v>
      </c>
      <c r="AP39" s="123">
        <f t="shared" si="6"/>
        <v>0</v>
      </c>
      <c r="AQ39" s="132">
        <f t="shared" si="7"/>
        <v>1</v>
      </c>
      <c r="AR39" s="108">
        <f t="shared" si="15"/>
        <v>0</v>
      </c>
      <c r="AS39" s="70">
        <f t="shared" si="8"/>
        <v>5.593</v>
      </c>
      <c r="AT39" s="121">
        <f t="shared" si="21"/>
        <v>-5.593</v>
      </c>
      <c r="AV39" s="24">
        <v>684</v>
      </c>
      <c r="AW39" s="24">
        <v>1074</v>
      </c>
      <c r="AX39" s="24">
        <v>1464</v>
      </c>
      <c r="AY39" s="24">
        <v>795</v>
      </c>
      <c r="AZ39" s="24">
        <v>1629</v>
      </c>
      <c r="BA39" s="24">
        <v>2464</v>
      </c>
      <c r="BB39" s="24">
        <v>902</v>
      </c>
      <c r="BC39" s="24">
        <v>2094</v>
      </c>
      <c r="BD39" s="24">
        <v>2678</v>
      </c>
      <c r="BE39" s="24">
        <v>1540</v>
      </c>
      <c r="BF39" s="24">
        <v>2375</v>
      </c>
      <c r="BG39" s="24">
        <v>3347</v>
      </c>
      <c r="BH39" s="25">
        <v>50</v>
      </c>
    </row>
    <row r="40" spans="1:60" ht="17.149999999999999" customHeight="1" thickBot="1">
      <c r="A40" s="193"/>
      <c r="B40" s="66" t="s">
        <v>88</v>
      </c>
      <c r="C40" s="67">
        <v>7</v>
      </c>
      <c r="D40" s="129">
        <v>21</v>
      </c>
      <c r="E40" s="129">
        <v>7</v>
      </c>
      <c r="F40" s="129">
        <v>46</v>
      </c>
      <c r="G40" s="129">
        <v>8</v>
      </c>
      <c r="H40" s="129">
        <v>20</v>
      </c>
      <c r="I40" s="129">
        <v>9</v>
      </c>
      <c r="J40" s="129">
        <v>46</v>
      </c>
      <c r="K40" s="129">
        <v>10</v>
      </c>
      <c r="L40" s="61">
        <v>8</v>
      </c>
      <c r="M40" s="120">
        <v>0</v>
      </c>
      <c r="N40" s="48">
        <v>0</v>
      </c>
      <c r="O40" s="129">
        <v>3</v>
      </c>
      <c r="P40" s="92">
        <v>5</v>
      </c>
      <c r="Q40" s="26">
        <f t="shared" si="2"/>
        <v>7</v>
      </c>
      <c r="R40" s="114">
        <f t="shared" si="3"/>
        <v>0</v>
      </c>
      <c r="S40" s="53">
        <f t="shared" si="17"/>
        <v>2</v>
      </c>
      <c r="T40" s="52">
        <f t="shared" si="18"/>
        <v>6</v>
      </c>
      <c r="U40" s="53"/>
      <c r="V40" s="27"/>
      <c r="W40" s="27"/>
      <c r="X40" s="27">
        <v>1</v>
      </c>
      <c r="Y40" s="27"/>
      <c r="Z40" s="27"/>
      <c r="AA40" s="27"/>
      <c r="AB40" s="27"/>
      <c r="AC40" s="27"/>
      <c r="AD40" s="27"/>
      <c r="AE40" s="27"/>
      <c r="AF40" s="27">
        <v>1</v>
      </c>
      <c r="AG40" s="27"/>
      <c r="AH40" s="27"/>
      <c r="AI40" s="30"/>
      <c r="AJ40" s="26">
        <f t="shared" si="19"/>
        <v>25</v>
      </c>
      <c r="AK40" s="27">
        <f t="shared" si="11"/>
        <v>34</v>
      </c>
      <c r="AL40" s="27">
        <f t="shared" si="12"/>
        <v>86</v>
      </c>
      <c r="AM40" s="27">
        <f t="shared" si="20"/>
        <v>22</v>
      </c>
      <c r="AN40" s="30">
        <f t="shared" si="13"/>
        <v>167</v>
      </c>
      <c r="AO40" s="26">
        <f t="shared" si="14"/>
        <v>0</v>
      </c>
      <c r="AP40" s="27">
        <f t="shared" si="6"/>
        <v>0</v>
      </c>
      <c r="AQ40" s="28">
        <f t="shared" si="7"/>
        <v>0</v>
      </c>
      <c r="AR40" s="110">
        <f t="shared" si="15"/>
        <v>6</v>
      </c>
      <c r="AS40" s="71">
        <f t="shared" si="8"/>
        <v>2.335</v>
      </c>
      <c r="AT40" s="52">
        <f t="shared" si="21"/>
        <v>3.665</v>
      </c>
      <c r="AV40" s="24">
        <v>684</v>
      </c>
      <c r="AW40" s="24">
        <v>1074</v>
      </c>
      <c r="AX40" s="24">
        <v>1464</v>
      </c>
      <c r="AY40" s="24">
        <v>795</v>
      </c>
      <c r="AZ40" s="24">
        <v>1629</v>
      </c>
      <c r="BA40" s="24">
        <v>2464</v>
      </c>
      <c r="BB40" s="24">
        <v>902</v>
      </c>
      <c r="BC40" s="24">
        <v>2094</v>
      </c>
      <c r="BD40" s="24">
        <v>2678</v>
      </c>
      <c r="BE40" s="24">
        <v>1540</v>
      </c>
      <c r="BF40" s="24">
        <v>2375</v>
      </c>
      <c r="BG40" s="24">
        <v>3347</v>
      </c>
      <c r="BH40" s="25">
        <v>50</v>
      </c>
    </row>
    <row r="41" spans="1:60" ht="17.149999999999999" customHeight="1">
      <c r="AM41" s="40"/>
    </row>
    <row r="44" spans="1:60" ht="17.149999999999999" customHeight="1">
      <c r="S44" s="49"/>
    </row>
    <row r="45" spans="1:60" ht="17.149999999999999" customHeight="1">
      <c r="P45" s="49"/>
      <c r="Q45" s="49"/>
      <c r="R45" s="49"/>
    </row>
  </sheetData>
  <mergeCells count="52">
    <mergeCell ref="A31:A40"/>
    <mergeCell ref="A3:E4"/>
    <mergeCell ref="A11:A20"/>
    <mergeCell ref="A21:A30"/>
    <mergeCell ref="O7:P8"/>
    <mergeCell ref="C7:D7"/>
    <mergeCell ref="E7:F7"/>
    <mergeCell ref="G7:H7"/>
    <mergeCell ref="A6:B6"/>
    <mergeCell ref="A7:A10"/>
    <mergeCell ref="B7:B10"/>
    <mergeCell ref="I7:J7"/>
    <mergeCell ref="K7:L7"/>
    <mergeCell ref="F1:T1"/>
    <mergeCell ref="S6:T6"/>
    <mergeCell ref="U6:AI6"/>
    <mergeCell ref="AK2:AO2"/>
    <mergeCell ref="M6:P6"/>
    <mergeCell ref="AO6:AQ6"/>
    <mergeCell ref="C6:L6"/>
    <mergeCell ref="A1:E2"/>
    <mergeCell ref="H3:J3"/>
    <mergeCell ref="H4:I4"/>
    <mergeCell ref="H5:I5"/>
    <mergeCell ref="R3:AJ3"/>
    <mergeCell ref="Q6:R6"/>
    <mergeCell ref="F2:O2"/>
    <mergeCell ref="AV7:BH7"/>
    <mergeCell ref="U8:W8"/>
    <mergeCell ref="AY8:BA8"/>
    <mergeCell ref="BB8:BD8"/>
    <mergeCell ref="BE8:BG8"/>
    <mergeCell ref="AV8:AX8"/>
    <mergeCell ref="AJ7:AJ8"/>
    <mergeCell ref="AB8:AE8"/>
    <mergeCell ref="AF8:AI8"/>
    <mergeCell ref="X8:AA8"/>
    <mergeCell ref="U7:AI7"/>
    <mergeCell ref="AL7:AL8"/>
    <mergeCell ref="AM7:AM8"/>
    <mergeCell ref="AN7:AN8"/>
    <mergeCell ref="AR6:AT6"/>
    <mergeCell ref="AR7:AT7"/>
    <mergeCell ref="AK7:AK8"/>
    <mergeCell ref="C8:D9"/>
    <mergeCell ref="E8:F9"/>
    <mergeCell ref="G8:H9"/>
    <mergeCell ref="I8:J9"/>
    <mergeCell ref="K8:L9"/>
    <mergeCell ref="AJ6:AN6"/>
    <mergeCell ref="T7:T8"/>
    <mergeCell ref="S7:S8"/>
  </mergeCells>
  <phoneticPr fontId="1" type="noConversion"/>
  <pageMargins left="0" right="0" top="0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workbookViewId="0">
      <selection activeCell="P18" sqref="P18"/>
    </sheetView>
  </sheetViews>
  <sheetFormatPr defaultRowHeight="17"/>
  <cols>
    <col min="4" max="4" width="10.58203125" bestFit="1" customWidth="1"/>
  </cols>
  <sheetData>
    <row r="1" spans="1:13">
      <c r="A1" s="215" t="s">
        <v>63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</row>
    <row r="2" spans="1:13">
      <c r="D2" s="98"/>
      <c r="E2" s="98"/>
      <c r="F2" s="98"/>
      <c r="G2" s="98"/>
      <c r="H2" s="98"/>
      <c r="I2" s="98"/>
    </row>
    <row r="3" spans="1:13">
      <c r="A3" s="1"/>
      <c r="B3" s="219" t="s">
        <v>14</v>
      </c>
      <c r="C3" s="220"/>
      <c r="D3" s="2" t="s">
        <v>26</v>
      </c>
      <c r="E3" s="2" t="s">
        <v>27</v>
      </c>
      <c r="F3" s="2" t="s">
        <v>28</v>
      </c>
      <c r="G3" s="219" t="s">
        <v>29</v>
      </c>
      <c r="H3" s="220"/>
      <c r="I3" s="18" t="s">
        <v>30</v>
      </c>
      <c r="J3" s="20" t="s">
        <v>64</v>
      </c>
      <c r="K3" s="216"/>
      <c r="L3" s="216"/>
      <c r="M3" s="216"/>
    </row>
    <row r="4" spans="1:13">
      <c r="A4" s="1"/>
      <c r="B4" s="217" t="s">
        <v>31</v>
      </c>
      <c r="C4" s="218"/>
      <c r="D4" s="99">
        <v>15000</v>
      </c>
      <c r="E4" s="99">
        <v>20000</v>
      </c>
      <c r="F4" s="99">
        <v>25000</v>
      </c>
      <c r="G4" s="99">
        <v>30000</v>
      </c>
      <c r="H4" s="99">
        <v>30000</v>
      </c>
      <c r="I4" s="100">
        <v>1000</v>
      </c>
      <c r="J4" s="101"/>
      <c r="K4" s="4"/>
      <c r="L4" s="4"/>
      <c r="M4" s="5"/>
    </row>
    <row r="5" spans="1:13">
      <c r="A5" s="1"/>
      <c r="B5" s="217" t="s">
        <v>32</v>
      </c>
      <c r="C5" s="218"/>
      <c r="D5" s="99">
        <v>77</v>
      </c>
      <c r="E5" s="99">
        <v>80</v>
      </c>
      <c r="F5" s="99">
        <v>70</v>
      </c>
      <c r="G5" s="99">
        <v>47</v>
      </c>
      <c r="H5" s="99">
        <v>60</v>
      </c>
      <c r="I5" s="100">
        <v>10</v>
      </c>
      <c r="J5" s="101">
        <v>50</v>
      </c>
      <c r="K5" s="4"/>
      <c r="L5" s="4"/>
      <c r="M5" s="5"/>
    </row>
    <row r="6" spans="1:13" ht="29">
      <c r="A6" s="7"/>
      <c r="B6" s="217" t="s">
        <v>33</v>
      </c>
      <c r="C6" s="218"/>
      <c r="D6" s="99">
        <f>D4/D5</f>
        <v>194.80519480519482</v>
      </c>
      <c r="E6" s="99">
        <f t="shared" ref="E6:I6" si="0">E4/E5</f>
        <v>250</v>
      </c>
      <c r="F6" s="99">
        <f t="shared" si="0"/>
        <v>357.14285714285717</v>
      </c>
      <c r="G6" s="99">
        <f t="shared" si="0"/>
        <v>638.29787234042556</v>
      </c>
      <c r="H6" s="99">
        <f t="shared" si="0"/>
        <v>500</v>
      </c>
      <c r="I6" s="99">
        <f t="shared" si="0"/>
        <v>100</v>
      </c>
      <c r="J6" s="101"/>
      <c r="K6" s="8"/>
      <c r="L6" s="8"/>
      <c r="M6" s="9" t="s">
        <v>34</v>
      </c>
    </row>
    <row r="7" spans="1:13">
      <c r="A7" s="10" t="s">
        <v>35</v>
      </c>
      <c r="B7" s="10" t="s">
        <v>36</v>
      </c>
      <c r="C7" s="10" t="s">
        <v>37</v>
      </c>
      <c r="D7" s="221" t="s">
        <v>38</v>
      </c>
      <c r="E7" s="222"/>
      <c r="F7" s="222"/>
      <c r="G7" s="222"/>
      <c r="H7" s="223"/>
      <c r="I7" s="10"/>
      <c r="J7" s="19"/>
      <c r="K7" s="10" t="s">
        <v>39</v>
      </c>
      <c r="L7" s="10" t="s">
        <v>40</v>
      </c>
      <c r="M7" s="10" t="s">
        <v>41</v>
      </c>
    </row>
    <row r="8" spans="1:13">
      <c r="A8" s="224" t="s">
        <v>42</v>
      </c>
      <c r="B8" s="6" t="s">
        <v>15</v>
      </c>
      <c r="C8" s="3">
        <v>1000</v>
      </c>
      <c r="D8" s="6">
        <v>3</v>
      </c>
      <c r="E8" s="6" t="s">
        <v>43</v>
      </c>
      <c r="F8" s="6" t="s">
        <v>43</v>
      </c>
      <c r="G8" s="213" t="s">
        <v>44</v>
      </c>
      <c r="H8" s="214"/>
      <c r="I8" s="6">
        <v>1</v>
      </c>
      <c r="J8" s="6"/>
      <c r="K8" s="99">
        <f>D8*D6+100</f>
        <v>684.41558441558448</v>
      </c>
      <c r="L8" s="99">
        <f t="shared" ref="L8:L19" si="1">C8-K8</f>
        <v>315.58441558441552</v>
      </c>
      <c r="M8" s="99">
        <v>32</v>
      </c>
    </row>
    <row r="9" spans="1:13">
      <c r="A9" s="225"/>
      <c r="B9" s="6" t="s">
        <v>17</v>
      </c>
      <c r="C9" s="3">
        <v>2000</v>
      </c>
      <c r="D9" s="6">
        <v>5</v>
      </c>
      <c r="E9" s="6" t="s">
        <v>43</v>
      </c>
      <c r="F9" s="6" t="s">
        <v>43</v>
      </c>
      <c r="G9" s="213" t="s">
        <v>44</v>
      </c>
      <c r="H9" s="214"/>
      <c r="I9" s="6">
        <v>1</v>
      </c>
      <c r="J9" s="6"/>
      <c r="K9" s="99">
        <f>D9*D6+100</f>
        <v>1074.0259740259739</v>
      </c>
      <c r="L9" s="99">
        <f t="shared" si="1"/>
        <v>925.97402597402606</v>
      </c>
      <c r="M9" s="99">
        <v>46</v>
      </c>
    </row>
    <row r="10" spans="1:13">
      <c r="A10" s="226"/>
      <c r="B10" s="6" t="s">
        <v>45</v>
      </c>
      <c r="C10" s="3">
        <v>3000</v>
      </c>
      <c r="D10" s="6">
        <v>7</v>
      </c>
      <c r="E10" s="6" t="s">
        <v>43</v>
      </c>
      <c r="F10" s="6" t="s">
        <v>43</v>
      </c>
      <c r="G10" s="213" t="s">
        <v>44</v>
      </c>
      <c r="H10" s="214"/>
      <c r="I10" s="6">
        <v>1</v>
      </c>
      <c r="J10" s="6"/>
      <c r="K10" s="99">
        <f>D10*D6+100</f>
        <v>1463.6363636363637</v>
      </c>
      <c r="L10" s="99">
        <f t="shared" si="1"/>
        <v>1536.3636363636363</v>
      </c>
      <c r="M10" s="99">
        <v>51</v>
      </c>
    </row>
    <row r="11" spans="1:13">
      <c r="A11" s="208" t="s">
        <v>46</v>
      </c>
      <c r="B11" s="11" t="s">
        <v>21</v>
      </c>
      <c r="C11" s="12">
        <v>2000</v>
      </c>
      <c r="D11" s="11">
        <v>1</v>
      </c>
      <c r="E11" s="11">
        <v>2</v>
      </c>
      <c r="F11" s="11" t="s">
        <v>43</v>
      </c>
      <c r="G11" s="211" t="s">
        <v>44</v>
      </c>
      <c r="H11" s="212"/>
      <c r="I11" s="11">
        <v>1</v>
      </c>
      <c r="J11" s="11"/>
      <c r="K11" s="102">
        <f>D11*D6+E11*E6+100</f>
        <v>794.80519480519479</v>
      </c>
      <c r="L11" s="102">
        <f t="shared" si="1"/>
        <v>1205.1948051948052</v>
      </c>
      <c r="M11" s="102">
        <v>60</v>
      </c>
    </row>
    <row r="12" spans="1:13">
      <c r="A12" s="209"/>
      <c r="B12" s="11" t="s">
        <v>47</v>
      </c>
      <c r="C12" s="12">
        <v>3000</v>
      </c>
      <c r="D12" s="11">
        <v>4</v>
      </c>
      <c r="E12" s="11">
        <v>3</v>
      </c>
      <c r="F12" s="11" t="s">
        <v>43</v>
      </c>
      <c r="G12" s="211" t="s">
        <v>44</v>
      </c>
      <c r="H12" s="212"/>
      <c r="I12" s="11">
        <v>1</v>
      </c>
      <c r="J12" s="11"/>
      <c r="K12" s="102">
        <f>D12*D6+E12*E6+100</f>
        <v>1629.2207792207791</v>
      </c>
      <c r="L12" s="102">
        <f t="shared" si="1"/>
        <v>1370.7792207792209</v>
      </c>
      <c r="M12" s="102">
        <v>46</v>
      </c>
    </row>
    <row r="13" spans="1:13">
      <c r="A13" s="210"/>
      <c r="B13" s="11" t="s">
        <v>19</v>
      </c>
      <c r="C13" s="12">
        <v>4000</v>
      </c>
      <c r="D13" s="11">
        <v>7</v>
      </c>
      <c r="E13" s="11">
        <v>4</v>
      </c>
      <c r="F13" s="11" t="s">
        <v>43</v>
      </c>
      <c r="G13" s="211" t="s">
        <v>44</v>
      </c>
      <c r="H13" s="212"/>
      <c r="I13" s="11">
        <v>1</v>
      </c>
      <c r="J13" s="11"/>
      <c r="K13" s="102">
        <f>D13*D6+E13*E6+100</f>
        <v>2463.636363636364</v>
      </c>
      <c r="L13" s="102">
        <f t="shared" si="1"/>
        <v>1536.363636363636</v>
      </c>
      <c r="M13" s="102">
        <v>38</v>
      </c>
    </row>
    <row r="14" spans="1:13">
      <c r="A14" s="224" t="s">
        <v>48</v>
      </c>
      <c r="B14" s="6" t="s">
        <v>21</v>
      </c>
      <c r="C14" s="3">
        <v>3000</v>
      </c>
      <c r="D14" s="6">
        <v>1</v>
      </c>
      <c r="E14" s="6">
        <v>1</v>
      </c>
      <c r="F14" s="6">
        <v>1</v>
      </c>
      <c r="G14" s="213" t="s">
        <v>44</v>
      </c>
      <c r="H14" s="214"/>
      <c r="I14" s="6">
        <v>1</v>
      </c>
      <c r="J14" s="6"/>
      <c r="K14" s="99">
        <f>D14*D6+E14*E6+F14*F6+100</f>
        <v>901.9480519480519</v>
      </c>
      <c r="L14" s="99">
        <f t="shared" si="1"/>
        <v>2098.0519480519479</v>
      </c>
      <c r="M14" s="99">
        <v>70</v>
      </c>
    </row>
    <row r="15" spans="1:13">
      <c r="A15" s="225"/>
      <c r="B15" s="6" t="s">
        <v>17</v>
      </c>
      <c r="C15" s="3">
        <v>4000</v>
      </c>
      <c r="D15" s="6">
        <v>4</v>
      </c>
      <c r="E15" s="6">
        <v>2</v>
      </c>
      <c r="F15" s="6">
        <v>2</v>
      </c>
      <c r="G15" s="213" t="s">
        <v>44</v>
      </c>
      <c r="H15" s="214"/>
      <c r="I15" s="6">
        <v>1</v>
      </c>
      <c r="J15" s="6"/>
      <c r="K15" s="99">
        <f>D15*D6+E15*E6+F15*F6+100</f>
        <v>2093.5064935064934</v>
      </c>
      <c r="L15" s="99">
        <f t="shared" si="1"/>
        <v>1906.4935064935066</v>
      </c>
      <c r="M15" s="99">
        <v>48</v>
      </c>
    </row>
    <row r="16" spans="1:13">
      <c r="A16" s="226"/>
      <c r="B16" s="6" t="s">
        <v>45</v>
      </c>
      <c r="C16" s="3">
        <v>5000</v>
      </c>
      <c r="D16" s="6">
        <v>7</v>
      </c>
      <c r="E16" s="6">
        <v>2</v>
      </c>
      <c r="F16" s="6">
        <v>2</v>
      </c>
      <c r="G16" s="213" t="s">
        <v>44</v>
      </c>
      <c r="H16" s="214"/>
      <c r="I16" s="6">
        <v>1</v>
      </c>
      <c r="J16" s="6"/>
      <c r="K16" s="99">
        <f>D16*D6+E16*E6+F16*F6+100</f>
        <v>2677.9220779220782</v>
      </c>
      <c r="L16" s="99">
        <f t="shared" si="1"/>
        <v>2322.0779220779218</v>
      </c>
      <c r="M16" s="99">
        <v>46</v>
      </c>
    </row>
    <row r="17" spans="1:13">
      <c r="A17" s="208" t="s">
        <v>49</v>
      </c>
      <c r="B17" s="11" t="s">
        <v>21</v>
      </c>
      <c r="C17" s="12">
        <v>4000</v>
      </c>
      <c r="D17" s="11">
        <v>1</v>
      </c>
      <c r="E17" s="11">
        <v>1</v>
      </c>
      <c r="F17" s="11">
        <v>1</v>
      </c>
      <c r="G17" s="211">
        <v>1</v>
      </c>
      <c r="H17" s="212"/>
      <c r="I17" s="11">
        <v>1</v>
      </c>
      <c r="J17" s="11"/>
      <c r="K17" s="102">
        <f>D17*D6+E17*E6+F17*F6+G17*(G6+H6)/2+100</f>
        <v>1471.0969881182646</v>
      </c>
      <c r="L17" s="102">
        <f t="shared" si="1"/>
        <v>2528.9030118817354</v>
      </c>
      <c r="M17" s="102">
        <v>61</v>
      </c>
    </row>
    <row r="18" spans="1:13">
      <c r="A18" s="209"/>
      <c r="B18" s="11" t="s">
        <v>47</v>
      </c>
      <c r="C18" s="12">
        <v>5000</v>
      </c>
      <c r="D18" s="11">
        <v>4</v>
      </c>
      <c r="E18" s="11">
        <v>2</v>
      </c>
      <c r="F18" s="11">
        <v>1</v>
      </c>
      <c r="G18" s="211">
        <v>1</v>
      </c>
      <c r="H18" s="212"/>
      <c r="I18" s="11">
        <v>1</v>
      </c>
      <c r="J18" s="11"/>
      <c r="K18" s="102">
        <f>D18*D6+E18*E6+F18*F6+G18*(G6+H6)/2+100</f>
        <v>2305.5125725338489</v>
      </c>
      <c r="L18" s="102">
        <f t="shared" si="1"/>
        <v>2694.4874274661511</v>
      </c>
      <c r="M18" s="102">
        <v>53</v>
      </c>
    </row>
    <row r="19" spans="1:13">
      <c r="A19" s="210"/>
      <c r="B19" s="11" t="s">
        <v>19</v>
      </c>
      <c r="C19" s="12">
        <v>6000</v>
      </c>
      <c r="D19" s="11">
        <v>7</v>
      </c>
      <c r="E19" s="11">
        <v>1</v>
      </c>
      <c r="F19" s="11">
        <v>1</v>
      </c>
      <c r="G19" s="211">
        <v>2</v>
      </c>
      <c r="H19" s="212"/>
      <c r="I19" s="11">
        <v>1</v>
      </c>
      <c r="J19" s="11"/>
      <c r="K19" s="102">
        <f>D19*D6+E19*E6+F19*F6+G19*(G6+H6)/2+100</f>
        <v>3209.0770931196466</v>
      </c>
      <c r="L19" s="102">
        <f t="shared" si="1"/>
        <v>2790.9229068803534</v>
      </c>
      <c r="M19" s="102">
        <v>44</v>
      </c>
    </row>
  </sheetData>
  <mergeCells count="24">
    <mergeCell ref="D7:H7"/>
    <mergeCell ref="A8:A10"/>
    <mergeCell ref="G8:H8"/>
    <mergeCell ref="G9:H9"/>
    <mergeCell ref="A14:A16"/>
    <mergeCell ref="G16:H16"/>
    <mergeCell ref="G11:H11"/>
    <mergeCell ref="G10:H10"/>
    <mergeCell ref="A1:M1"/>
    <mergeCell ref="K3:M3"/>
    <mergeCell ref="B4:C4"/>
    <mergeCell ref="B5:C5"/>
    <mergeCell ref="B6:C6"/>
    <mergeCell ref="B3:C3"/>
    <mergeCell ref="G3:H3"/>
    <mergeCell ref="A17:A19"/>
    <mergeCell ref="G17:H17"/>
    <mergeCell ref="G18:H18"/>
    <mergeCell ref="G19:H19"/>
    <mergeCell ref="A11:A13"/>
    <mergeCell ref="G12:H12"/>
    <mergeCell ref="G13:H13"/>
    <mergeCell ref="G14:H14"/>
    <mergeCell ref="G15:H1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workbookViewId="0">
      <selection activeCell="E20" sqref="E20"/>
    </sheetView>
  </sheetViews>
  <sheetFormatPr defaultColWidth="9" defaultRowHeight="20.149999999999999" customHeight="1"/>
  <cols>
    <col min="1" max="8" width="12.25" style="17" customWidth="1"/>
    <col min="9" max="16384" width="9" style="17"/>
  </cols>
  <sheetData>
    <row r="1" spans="1:8" ht="20.149999999999999" customHeight="1">
      <c r="A1" s="215" t="s">
        <v>62</v>
      </c>
      <c r="B1" s="215"/>
      <c r="C1" s="215"/>
      <c r="D1" s="215"/>
      <c r="E1" s="215"/>
      <c r="F1" s="215"/>
      <c r="G1" s="215"/>
      <c r="H1" s="215"/>
    </row>
    <row r="3" spans="1:8" ht="20.149999999999999" customHeight="1">
      <c r="A3" s="16" t="s">
        <v>61</v>
      </c>
      <c r="B3" s="16" t="s">
        <v>59</v>
      </c>
      <c r="C3" s="16" t="s">
        <v>60</v>
      </c>
      <c r="D3" s="15" t="s">
        <v>55</v>
      </c>
      <c r="E3" s="15" t="s">
        <v>56</v>
      </c>
      <c r="F3" s="15" t="s">
        <v>57</v>
      </c>
      <c r="G3" s="15" t="s">
        <v>58</v>
      </c>
      <c r="H3" s="16" t="s">
        <v>50</v>
      </c>
    </row>
    <row r="4" spans="1:8" ht="20.149999999999999" customHeight="1">
      <c r="A4" s="228" t="s">
        <v>51</v>
      </c>
      <c r="B4" s="14" t="s">
        <v>15</v>
      </c>
      <c r="C4" s="14" t="s">
        <v>16</v>
      </c>
      <c r="D4" s="14">
        <v>3</v>
      </c>
      <c r="E4" s="14" t="s">
        <v>25</v>
      </c>
      <c r="F4" s="14" t="s">
        <v>25</v>
      </c>
      <c r="G4" s="14" t="s">
        <v>25</v>
      </c>
      <c r="H4" s="14" t="s">
        <v>25</v>
      </c>
    </row>
    <row r="5" spans="1:8" ht="20.149999999999999" customHeight="1">
      <c r="A5" s="229"/>
      <c r="B5" s="14" t="s">
        <v>17</v>
      </c>
      <c r="C5" s="14" t="s">
        <v>18</v>
      </c>
      <c r="D5" s="14">
        <v>5</v>
      </c>
      <c r="E5" s="14" t="s">
        <v>25</v>
      </c>
      <c r="F5" s="14" t="s">
        <v>25</v>
      </c>
      <c r="G5" s="14" t="s">
        <v>25</v>
      </c>
      <c r="H5" s="14" t="s">
        <v>25</v>
      </c>
    </row>
    <row r="6" spans="1:8" ht="20.149999999999999" customHeight="1">
      <c r="A6" s="230"/>
      <c r="B6" s="14" t="s">
        <v>19</v>
      </c>
      <c r="C6" s="14" t="s">
        <v>20</v>
      </c>
      <c r="D6" s="14">
        <v>7</v>
      </c>
      <c r="E6" s="14" t="s">
        <v>25</v>
      </c>
      <c r="F6" s="14" t="s">
        <v>25</v>
      </c>
      <c r="G6" s="14" t="s">
        <v>25</v>
      </c>
      <c r="H6" s="14" t="s">
        <v>25</v>
      </c>
    </row>
    <row r="7" spans="1:8" ht="20.149999999999999" customHeight="1">
      <c r="A7" s="231" t="s">
        <v>52</v>
      </c>
      <c r="B7" s="13" t="s">
        <v>21</v>
      </c>
      <c r="C7" s="13" t="s">
        <v>18</v>
      </c>
      <c r="D7" s="13">
        <v>1</v>
      </c>
      <c r="E7" s="13">
        <v>2</v>
      </c>
      <c r="F7" s="13" t="s">
        <v>25</v>
      </c>
      <c r="G7" s="13" t="s">
        <v>25</v>
      </c>
      <c r="H7" s="13" t="s">
        <v>53</v>
      </c>
    </row>
    <row r="8" spans="1:8" ht="20.149999999999999" customHeight="1">
      <c r="A8" s="232"/>
      <c r="B8" s="13" t="s">
        <v>17</v>
      </c>
      <c r="C8" s="13" t="s">
        <v>20</v>
      </c>
      <c r="D8" s="13">
        <v>4</v>
      </c>
      <c r="E8" s="13">
        <v>3</v>
      </c>
      <c r="F8" s="13" t="s">
        <v>25</v>
      </c>
      <c r="G8" s="13" t="s">
        <v>25</v>
      </c>
      <c r="H8" s="13" t="s">
        <v>53</v>
      </c>
    </row>
    <row r="9" spans="1:8" ht="20.149999999999999" customHeight="1">
      <c r="A9" s="233"/>
      <c r="B9" s="13" t="s">
        <v>19</v>
      </c>
      <c r="C9" s="13" t="s">
        <v>22</v>
      </c>
      <c r="D9" s="13">
        <v>7</v>
      </c>
      <c r="E9" s="13">
        <v>4</v>
      </c>
      <c r="F9" s="13" t="s">
        <v>25</v>
      </c>
      <c r="G9" s="13" t="s">
        <v>25</v>
      </c>
      <c r="H9" s="13" t="s">
        <v>53</v>
      </c>
    </row>
    <row r="10" spans="1:8" ht="20.149999999999999" customHeight="1">
      <c r="A10" s="228" t="s">
        <v>54</v>
      </c>
      <c r="B10" s="14" t="s">
        <v>21</v>
      </c>
      <c r="C10" s="14" t="s">
        <v>20</v>
      </c>
      <c r="D10" s="14">
        <v>1</v>
      </c>
      <c r="E10" s="14">
        <v>1</v>
      </c>
      <c r="F10" s="14">
        <v>1</v>
      </c>
      <c r="G10" s="14" t="s">
        <v>25</v>
      </c>
      <c r="H10" s="14" t="s">
        <v>53</v>
      </c>
    </row>
    <row r="11" spans="1:8" ht="20.149999999999999" customHeight="1">
      <c r="A11" s="229"/>
      <c r="B11" s="14" t="s">
        <v>17</v>
      </c>
      <c r="C11" s="14" t="s">
        <v>22</v>
      </c>
      <c r="D11" s="14">
        <v>4</v>
      </c>
      <c r="E11" s="14">
        <v>2</v>
      </c>
      <c r="F11" s="14">
        <v>2</v>
      </c>
      <c r="G11" s="14" t="s">
        <v>25</v>
      </c>
      <c r="H11" s="14" t="s">
        <v>53</v>
      </c>
    </row>
    <row r="12" spans="1:8" ht="20.149999999999999" customHeight="1">
      <c r="A12" s="230"/>
      <c r="B12" s="14" t="s">
        <v>19</v>
      </c>
      <c r="C12" s="14" t="s">
        <v>23</v>
      </c>
      <c r="D12" s="14">
        <v>7</v>
      </c>
      <c r="E12" s="14">
        <v>2</v>
      </c>
      <c r="F12" s="14">
        <v>2</v>
      </c>
      <c r="G12" s="14" t="s">
        <v>25</v>
      </c>
      <c r="H12" s="14" t="s">
        <v>53</v>
      </c>
    </row>
    <row r="13" spans="1:8" ht="20.149999999999999" customHeight="1">
      <c r="A13" s="227" t="s">
        <v>49</v>
      </c>
      <c r="B13" s="13" t="s">
        <v>21</v>
      </c>
      <c r="C13" s="13" t="s">
        <v>22</v>
      </c>
      <c r="D13" s="13">
        <v>1</v>
      </c>
      <c r="E13" s="13">
        <v>1</v>
      </c>
      <c r="F13" s="13">
        <v>1</v>
      </c>
      <c r="G13" s="13">
        <v>1</v>
      </c>
      <c r="H13" s="13" t="s">
        <v>53</v>
      </c>
    </row>
    <row r="14" spans="1:8" ht="20.149999999999999" customHeight="1">
      <c r="A14" s="227"/>
      <c r="B14" s="13" t="s">
        <v>17</v>
      </c>
      <c r="C14" s="13" t="s">
        <v>23</v>
      </c>
      <c r="D14" s="13">
        <v>4</v>
      </c>
      <c r="E14" s="13">
        <v>2</v>
      </c>
      <c r="F14" s="13">
        <v>1</v>
      </c>
      <c r="G14" s="13">
        <v>1</v>
      </c>
      <c r="H14" s="13" t="s">
        <v>53</v>
      </c>
    </row>
    <row r="15" spans="1:8" ht="20.149999999999999" customHeight="1">
      <c r="A15" s="227"/>
      <c r="B15" s="13" t="s">
        <v>19</v>
      </c>
      <c r="C15" s="13" t="s">
        <v>24</v>
      </c>
      <c r="D15" s="13">
        <v>7</v>
      </c>
      <c r="E15" s="13">
        <v>1</v>
      </c>
      <c r="F15" s="13">
        <v>1</v>
      </c>
      <c r="G15" s="13">
        <v>2</v>
      </c>
      <c r="H15" s="13" t="s">
        <v>53</v>
      </c>
    </row>
  </sheetData>
  <mergeCells count="5">
    <mergeCell ref="A13:A15"/>
    <mergeCell ref="A10:A12"/>
    <mergeCell ref="A7:A9"/>
    <mergeCell ref="A4:A6"/>
    <mergeCell ref="A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게임 데이터</vt:lpstr>
      <vt:lpstr>원가계산표</vt:lpstr>
      <vt:lpstr>제품 배합비율 및 단가</vt:lpstr>
    </vt:vector>
  </TitlesOfParts>
  <Company>ULTIMATUM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snoopy</dc:creator>
  <cp:lastModifiedBy>표형종</cp:lastModifiedBy>
  <cp:lastPrinted>2009-03-26T05:23:22Z</cp:lastPrinted>
  <dcterms:created xsi:type="dcterms:W3CDTF">2009-03-26T00:34:01Z</dcterms:created>
  <dcterms:modified xsi:type="dcterms:W3CDTF">2024-04-11T00:04:40Z</dcterms:modified>
</cp:coreProperties>
</file>